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OUTOMASOV\Desktop\"/>
    </mc:Choice>
  </mc:AlternateContent>
  <xr:revisionPtr revIDLastSave="0" documentId="13_ncr:1_{87AEA4D2-B4B7-4DB7-A2E5-C478A69421E0}" xr6:coauthVersionLast="45" xr6:coauthVersionMax="45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Rekapitulácia stavby" sheetId="1" r:id="rId1"/>
    <sheet name="Ulica Veterná" sheetId="2" r:id="rId2"/>
    <sheet name="Ulica Pestovateľská" sheetId="5" r:id="rId3"/>
  </sheets>
  <definedNames>
    <definedName name="_xlnm._FilterDatabase" localSheetId="2" hidden="1">'Ulica Pestovateľská'!$C$124:$K$154</definedName>
    <definedName name="_xlnm._FilterDatabase" localSheetId="1" hidden="1">'Ulica Veterná'!$C$124:$K$145</definedName>
    <definedName name="_xlnm.Print_Titles" localSheetId="0">'Rekapitulácia stavby'!$92:$92</definedName>
    <definedName name="_xlnm.Print_Titles" localSheetId="2">'Ulica Pestovateľská'!$124:$124</definedName>
    <definedName name="_xlnm.Print_Titles" localSheetId="1">'Ulica Veterná'!$124:$124</definedName>
    <definedName name="_xlnm.Print_Area" localSheetId="0">'Rekapitulácia stavby'!$D$4:$AO$76,'Rekapitulácia stavby'!$C$82:$AQ$102</definedName>
    <definedName name="_xlnm.Print_Area" localSheetId="2">'Ulica Pestovateľská'!$C$110:$K$154</definedName>
    <definedName name="_xlnm.Print_Area" localSheetId="1">'Ulica Veterná'!$C$110:$K$145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3" i="2" l="1"/>
  <c r="AY101" i="1" l="1"/>
  <c r="AX101" i="1"/>
  <c r="J39" i="5"/>
  <c r="J38" i="5"/>
  <c r="AY100" i="1" s="1"/>
  <c r="J37" i="5"/>
  <c r="AX100" i="1"/>
  <c r="BI154" i="5"/>
  <c r="BH154" i="5"/>
  <c r="BG154" i="5"/>
  <c r="BE154" i="5"/>
  <c r="T154" i="5"/>
  <c r="T153" i="5" s="1"/>
  <c r="R154" i="5"/>
  <c r="R153" i="5" s="1"/>
  <c r="P154" i="5"/>
  <c r="P153" i="5" s="1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F119" i="5"/>
  <c r="F91" i="5"/>
  <c r="E89" i="5"/>
  <c r="J26" i="5"/>
  <c r="E26" i="5"/>
  <c r="J122" i="5" s="1"/>
  <c r="J25" i="5"/>
  <c r="J23" i="5"/>
  <c r="E23" i="5"/>
  <c r="J121" i="5" s="1"/>
  <c r="J22" i="5"/>
  <c r="J20" i="5"/>
  <c r="E20" i="5"/>
  <c r="F122" i="5" s="1"/>
  <c r="J19" i="5"/>
  <c r="J17" i="5"/>
  <c r="E17" i="5"/>
  <c r="F93" i="5" s="1"/>
  <c r="J16" i="5"/>
  <c r="J14" i="5"/>
  <c r="E7" i="5"/>
  <c r="E113" i="5" s="1"/>
  <c r="AY99" i="1"/>
  <c r="AX99" i="1"/>
  <c r="AY97" i="1"/>
  <c r="AX97" i="1"/>
  <c r="J39" i="2"/>
  <c r="J38" i="2"/>
  <c r="AY96" i="1" s="1"/>
  <c r="J37" i="2"/>
  <c r="AX96" i="1" s="1"/>
  <c r="BI145" i="2"/>
  <c r="BH145" i="2"/>
  <c r="BG145" i="2"/>
  <c r="BE145" i="2"/>
  <c r="T145" i="2"/>
  <c r="T144" i="2" s="1"/>
  <c r="R145" i="2"/>
  <c r="R144" i="2"/>
  <c r="P145" i="2"/>
  <c r="P144" i="2" s="1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F119" i="2"/>
  <c r="F91" i="2"/>
  <c r="E89" i="2"/>
  <c r="J26" i="2"/>
  <c r="E26" i="2"/>
  <c r="J122" i="2" s="1"/>
  <c r="J25" i="2"/>
  <c r="J23" i="2"/>
  <c r="E23" i="2"/>
  <c r="J93" i="2" s="1"/>
  <c r="J22" i="2"/>
  <c r="J20" i="2"/>
  <c r="E20" i="2"/>
  <c r="F94" i="2" s="1"/>
  <c r="J19" i="2"/>
  <c r="J17" i="2"/>
  <c r="E17" i="2"/>
  <c r="F121" i="2" s="1"/>
  <c r="J16" i="2"/>
  <c r="J14" i="2"/>
  <c r="J91" i="2" s="1"/>
  <c r="E7" i="2"/>
  <c r="L90" i="1"/>
  <c r="AM90" i="1"/>
  <c r="AM89" i="1"/>
  <c r="L89" i="1"/>
  <c r="AM87" i="1"/>
  <c r="L87" i="1"/>
  <c r="L85" i="1"/>
  <c r="L84" i="1"/>
  <c r="BK151" i="5"/>
  <c r="J150" i="5"/>
  <c r="BK149" i="5"/>
  <c r="J148" i="5"/>
  <c r="BK146" i="5"/>
  <c r="J144" i="5"/>
  <c r="BK143" i="5"/>
  <c r="J141" i="5"/>
  <c r="BK137" i="5"/>
  <c r="J134" i="5"/>
  <c r="BK133" i="5"/>
  <c r="BK131" i="5"/>
  <c r="J130" i="5"/>
  <c r="BK129" i="5"/>
  <c r="BK128" i="5"/>
  <c r="J145" i="2"/>
  <c r="J143" i="2"/>
  <c r="J142" i="2"/>
  <c r="BK141" i="2"/>
  <c r="BK135" i="2"/>
  <c r="J133" i="2"/>
  <c r="J132" i="2"/>
  <c r="BK130" i="2"/>
  <c r="J128" i="2"/>
  <c r="J154" i="5"/>
  <c r="BK152" i="5"/>
  <c r="BK145" i="5"/>
  <c r="J143" i="5"/>
  <c r="J142" i="5"/>
  <c r="BK140" i="5"/>
  <c r="J136" i="5"/>
  <c r="J135" i="5"/>
  <c r="BK134" i="5"/>
  <c r="J133" i="5"/>
  <c r="BK138" i="2"/>
  <c r="BK137" i="2"/>
  <c r="BK132" i="2"/>
  <c r="J130" i="2"/>
  <c r="BK129" i="2"/>
  <c r="AS95" i="1"/>
  <c r="J152" i="5"/>
  <c r="BK141" i="5"/>
  <c r="BK139" i="5"/>
  <c r="J137" i="5"/>
  <c r="BK135" i="5"/>
  <c r="J132" i="5"/>
  <c r="J129" i="5"/>
  <c r="BK145" i="2"/>
  <c r="BK143" i="2"/>
  <c r="BK142" i="2"/>
  <c r="J140" i="2"/>
  <c r="J138" i="2"/>
  <c r="J137" i="2"/>
  <c r="BK136" i="2"/>
  <c r="J135" i="2"/>
  <c r="BK133" i="2"/>
  <c r="BK131" i="2"/>
  <c r="J129" i="2"/>
  <c r="BK128" i="2"/>
  <c r="BK154" i="5"/>
  <c r="J151" i="5"/>
  <c r="BK150" i="5"/>
  <c r="J149" i="5"/>
  <c r="BK148" i="5"/>
  <c r="J146" i="5"/>
  <c r="J145" i="5"/>
  <c r="BK144" i="5"/>
  <c r="BK142" i="5"/>
  <c r="J140" i="5"/>
  <c r="J139" i="5"/>
  <c r="BK136" i="5"/>
  <c r="BK132" i="5"/>
  <c r="J131" i="5"/>
  <c r="BK130" i="5"/>
  <c r="J128" i="5"/>
  <c r="J141" i="2"/>
  <c r="BK140" i="2"/>
  <c r="J136" i="2"/>
  <c r="J131" i="2"/>
  <c r="AS98" i="1"/>
  <c r="R127" i="2" l="1"/>
  <c r="R134" i="2"/>
  <c r="R139" i="2"/>
  <c r="R127" i="5"/>
  <c r="R138" i="5"/>
  <c r="T147" i="5"/>
  <c r="BK134" i="2"/>
  <c r="J134" i="2"/>
  <c r="J101" i="2" s="1"/>
  <c r="BK139" i="2"/>
  <c r="J139" i="2" s="1"/>
  <c r="J102" i="2" s="1"/>
  <c r="P127" i="5"/>
  <c r="P138" i="5"/>
  <c r="P147" i="5"/>
  <c r="BK127" i="2"/>
  <c r="J127" i="2" s="1"/>
  <c r="J100" i="2" s="1"/>
  <c r="P127" i="2"/>
  <c r="T134" i="2"/>
  <c r="T139" i="2"/>
  <c r="T127" i="5"/>
  <c r="T138" i="5"/>
  <c r="R147" i="5"/>
  <c r="T127" i="2"/>
  <c r="P134" i="2"/>
  <c r="P139" i="2"/>
  <c r="BK127" i="5"/>
  <c r="J127" i="5" s="1"/>
  <c r="J100" i="5" s="1"/>
  <c r="BK138" i="5"/>
  <c r="J138" i="5" s="1"/>
  <c r="J101" i="5" s="1"/>
  <c r="BK147" i="5"/>
  <c r="J147" i="5" s="1"/>
  <c r="J102" i="5" s="1"/>
  <c r="E85" i="2"/>
  <c r="F93" i="2"/>
  <c r="J121" i="2"/>
  <c r="BF130" i="2"/>
  <c r="J91" i="5"/>
  <c r="J93" i="5"/>
  <c r="F121" i="5"/>
  <c r="BF128" i="5"/>
  <c r="BF130" i="5"/>
  <c r="BF131" i="5"/>
  <c r="BF137" i="5"/>
  <c r="BF139" i="5"/>
  <c r="BF144" i="5"/>
  <c r="BF145" i="5"/>
  <c r="BF146" i="5"/>
  <c r="BF148" i="5"/>
  <c r="BF149" i="5"/>
  <c r="F122" i="2"/>
  <c r="BF128" i="2"/>
  <c r="BF133" i="2"/>
  <c r="BF135" i="2"/>
  <c r="BF136" i="2"/>
  <c r="BF138" i="2"/>
  <c r="BF140" i="2"/>
  <c r="BK144" i="2"/>
  <c r="J144" i="2" s="1"/>
  <c r="J103" i="2" s="1"/>
  <c r="F94" i="5"/>
  <c r="BF133" i="5"/>
  <c r="BF136" i="5"/>
  <c r="BF142" i="5"/>
  <c r="BF154" i="5"/>
  <c r="BK153" i="5"/>
  <c r="J153" i="5"/>
  <c r="J103" i="5" s="1"/>
  <c r="J94" i="2"/>
  <c r="BF129" i="2"/>
  <c r="BF131" i="2"/>
  <c r="E85" i="5"/>
  <c r="J94" i="5"/>
  <c r="BF132" i="5"/>
  <c r="BF135" i="5"/>
  <c r="BF141" i="5"/>
  <c r="BF150" i="5"/>
  <c r="BF151" i="5"/>
  <c r="BF152" i="5"/>
  <c r="BF132" i="2"/>
  <c r="BF137" i="2"/>
  <c r="BF141" i="2"/>
  <c r="BF142" i="2"/>
  <c r="BF143" i="2"/>
  <c r="BF145" i="2"/>
  <c r="BF129" i="5"/>
  <c r="BF134" i="5"/>
  <c r="BF140" i="5"/>
  <c r="BF143" i="5"/>
  <c r="J35" i="2"/>
  <c r="AV96" i="1" s="1"/>
  <c r="F38" i="2"/>
  <c r="BC96" i="1"/>
  <c r="BD97" i="1"/>
  <c r="F37" i="5"/>
  <c r="BB100" i="1" s="1"/>
  <c r="BC97" i="1"/>
  <c r="BB101" i="1"/>
  <c r="BB97" i="1"/>
  <c r="F39" i="2"/>
  <c r="BD96" i="1" s="1"/>
  <c r="BB99" i="1"/>
  <c r="BD99" i="1"/>
  <c r="BC99" i="1"/>
  <c r="F39" i="5"/>
  <c r="BD100" i="1" s="1"/>
  <c r="F37" i="2"/>
  <c r="BB96" i="1" s="1"/>
  <c r="AZ99" i="1"/>
  <c r="F38" i="5"/>
  <c r="BC100" i="1" s="1"/>
  <c r="AZ101" i="1"/>
  <c r="AS94" i="1"/>
  <c r="F35" i="5"/>
  <c r="AZ100" i="1"/>
  <c r="AV97" i="1"/>
  <c r="AV99" i="1"/>
  <c r="AV101" i="1"/>
  <c r="F35" i="2"/>
  <c r="AZ96" i="1" s="1"/>
  <c r="AZ97" i="1"/>
  <c r="BC101" i="1"/>
  <c r="J35" i="5"/>
  <c r="AV100" i="1" s="1"/>
  <c r="BD101" i="1"/>
  <c r="T126" i="5" l="1"/>
  <c r="T125" i="5" s="1"/>
  <c r="T126" i="2"/>
  <c r="T125" i="2" s="1"/>
  <c r="AU99" i="1"/>
  <c r="P126" i="2"/>
  <c r="P125" i="2" s="1"/>
  <c r="AU96" i="1" s="1"/>
  <c r="R126" i="5"/>
  <c r="R125" i="5" s="1"/>
  <c r="AU97" i="1"/>
  <c r="R126" i="2"/>
  <c r="R125" i="2" s="1"/>
  <c r="AU101" i="1"/>
  <c r="P126" i="5"/>
  <c r="P125" i="5" s="1"/>
  <c r="AU100" i="1" s="1"/>
  <c r="BK126" i="2"/>
  <c r="J126" i="2" s="1"/>
  <c r="J99" i="2" s="1"/>
  <c r="BK126" i="5"/>
  <c r="J126" i="5" s="1"/>
  <c r="J99" i="5" s="1"/>
  <c r="BA99" i="1"/>
  <c r="F36" i="5"/>
  <c r="BA100" i="1" s="1"/>
  <c r="BD98" i="1"/>
  <c r="AW101" i="1"/>
  <c r="AT101" i="1" s="1"/>
  <c r="BA97" i="1"/>
  <c r="AZ98" i="1"/>
  <c r="AV98" i="1" s="1"/>
  <c r="AW99" i="1"/>
  <c r="AT99" i="1" s="1"/>
  <c r="BC95" i="1"/>
  <c r="AY95" i="1" s="1"/>
  <c r="AW97" i="1"/>
  <c r="AT97" i="1" s="1"/>
  <c r="BD95" i="1"/>
  <c r="BC98" i="1"/>
  <c r="AY98" i="1" s="1"/>
  <c r="BB95" i="1"/>
  <c r="AX95" i="1" s="1"/>
  <c r="BB98" i="1"/>
  <c r="AX98" i="1" s="1"/>
  <c r="BA101" i="1"/>
  <c r="AZ95" i="1"/>
  <c r="AV95" i="1" s="1"/>
  <c r="J36" i="2"/>
  <c r="AW96" i="1" s="1"/>
  <c r="AT96" i="1" s="1"/>
  <c r="J36" i="5"/>
  <c r="AW100" i="1" s="1"/>
  <c r="AT100" i="1" s="1"/>
  <c r="F36" i="2"/>
  <c r="BA96" i="1" s="1"/>
  <c r="BD94" i="1" l="1"/>
  <c r="W33" i="1" s="1"/>
  <c r="BK125" i="5"/>
  <c r="J125" i="5" s="1"/>
  <c r="J98" i="5" s="1"/>
  <c r="BK125" i="2"/>
  <c r="J125" i="2" s="1"/>
  <c r="J98" i="2" s="1"/>
  <c r="BA95" i="1"/>
  <c r="AU98" i="1"/>
  <c r="AU95" i="1"/>
  <c r="BB94" i="1"/>
  <c r="AX94" i="1" s="1"/>
  <c r="BA98" i="1"/>
  <c r="AW98" i="1" s="1"/>
  <c r="AT98" i="1" s="1"/>
  <c r="AG97" i="1"/>
  <c r="AN97" i="1" s="1"/>
  <c r="BC94" i="1"/>
  <c r="W32" i="1" s="1"/>
  <c r="AZ94" i="1"/>
  <c r="W29" i="1" s="1"/>
  <c r="AU94" i="1" l="1"/>
  <c r="BA94" i="1"/>
  <c r="AW94" i="1" s="1"/>
  <c r="AK30" i="1" s="1"/>
  <c r="AV94" i="1"/>
  <c r="AK29" i="1" s="1"/>
  <c r="AW95" i="1"/>
  <c r="AT95" i="1" s="1"/>
  <c r="W31" i="1"/>
  <c r="J32" i="2"/>
  <c r="AG96" i="1"/>
  <c r="AN96" i="1" s="1"/>
  <c r="AG101" i="1"/>
  <c r="AN101" i="1" s="1"/>
  <c r="J32" i="5"/>
  <c r="AG100" i="1" s="1"/>
  <c r="AN100" i="1" s="1"/>
  <c r="AY94" i="1"/>
  <c r="AG99" i="1"/>
  <c r="AN99" i="1" s="1"/>
  <c r="J41" i="5" l="1"/>
  <c r="J41" i="2"/>
  <c r="AT94" i="1"/>
  <c r="AG95" i="1"/>
  <c r="AN95" i="1" s="1"/>
  <c r="AG98" i="1"/>
  <c r="AN98" i="1" s="1"/>
  <c r="W30" i="1"/>
  <c r="AG94" i="1" l="1"/>
  <c r="AK26" i="1" s="1"/>
  <c r="AK35" i="1" s="1"/>
  <c r="AN94" i="1" l="1"/>
</calcChain>
</file>

<file path=xl/sharedStrings.xml><?xml version="1.0" encoding="utf-8"?>
<sst xmlns="http://schemas.openxmlformats.org/spreadsheetml/2006/main" count="1031" uniqueCount="251">
  <si>
    <t>Export Komplet</t>
  </si>
  <si>
    <t/>
  </si>
  <si>
    <t>2.0</t>
  </si>
  <si>
    <t>False</t>
  </si>
  <si>
    <t>{44a3723f-f891-4e72-bb29-883da8780a25}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</si>
  <si>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</si>
  <si>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</si>
  <si>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</si>
  <si>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</si>
  <si>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</si>
  <si>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</si>
  <si>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</si>
  <si>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</si>
  <si>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</si>
  <si>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</si>
  <si>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OÚ Tomášov - Rekonštrukcia chodníka</t>
  </si>
  <si>
    <t>JKSO:</t>
  </si>
  <si>
    <t>KS:</t>
  </si>
  <si>
    <t>Miesto:</t>
  </si>
  <si>
    <t>Tomášov</t>
  </si>
  <si>
    <t>Dátum:</t>
  </si>
  <si>
    <t>10. 2. 2020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</si>
  <si>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</si>
  <si>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</si>
  <si>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</si>
  <si>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</si>
  <si>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</si>
  <si>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</si>
  <si>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</si>
  <si>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</si>
  <si>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</si>
  <si>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</si>
  <si>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</si>
  <si>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</si>
  <si>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</si>
  <si>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</si>
  <si>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</si>
  <si>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</si>
  <si>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</si>
  <si>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</si>
  <si>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</si>
  <si>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</si>
  <si>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</si>
  <si>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</si>
  <si>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</si>
  <si>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</si>
  <si>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</si>
  <si>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</si>
  <si>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</si>
  <si>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</si>
  <si>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</si>
  <si>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</si>
  <si>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</si>
  <si>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</si>
  <si>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</si>
  <si>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</si>
  <si>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</si>
  <si>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</si>
  <si>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</si>
  <si>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</si>
  <si>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</si>
  <si>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</si>
  <si>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</si>
  <si>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</si>
  <si>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</si>
  <si>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</si>
  <si>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</si>
  <si>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</si>
  <si>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</si>
  <si>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</si>
  <si>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</si>
  <si>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</si>
  <si>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</si>
  <si>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</si>
  <si>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</si>
  <si>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</si>
  <si>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</si>
  <si>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A</t>
  </si>
  <si>
    <t>Ulica Veterná - s existujúcim obrubníkom</t>
  </si>
  <si>
    <t>STA</t>
  </si>
  <si>
    <t>1</t>
  </si>
  <si>
    <t>{749b3235-0a42-4379-b524-eb24de4aacf9}</t>
  </si>
  <si>
    <t>/</t>
  </si>
  <si>
    <t>Rozpočítané na 70 %</t>
  </si>
  <si>
    <t>Časť</t>
  </si>
  <si>
    <t>2</t>
  </si>
  <si>
    <t>{7e5a4a0e-1a8e-4210-bf48-ad7402b64ecb}</t>
  </si>
  <si>
    <t>Rozpočítané na 30 %</t>
  </si>
  <si>
    <t>{f673a2a6-b4ae-4499-b793-30ac45085975}</t>
  </si>
  <si>
    <t>B</t>
  </si>
  <si>
    <t>Ulica Pestovateľská - bez rekonštrukcie cesty</t>
  </si>
  <si>
    <t>{89f4200f-317b-4835-be74-52edeb8da680}</t>
  </si>
  <si>
    <t>Rekonštrukcia cesty</t>
  </si>
  <si>
    <t>{82c7126c-ffdc-457e-8e79-88ce35b355a7}</t>
  </si>
  <si>
    <t>{1a079833-1459-4f31-a02a-a7bf2fa7feaa}</t>
  </si>
  <si>
    <t>{202d0612-7c1d-435a-b2cf-4c79134ab213}</t>
  </si>
  <si>
    <t>KRYCÍ LIST ROZPOČTU</t>
  </si>
  <si>
    <t>Objekt:</t>
  </si>
  <si>
    <t>A - Ulica Veterná - s existujúcim obrubníkom</t>
  </si>
  <si>
    <t>Časť:</t>
  </si>
  <si>
    <t>1 - Rozpočítané na 70 %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</si>
  <si>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</si>
  <si>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</si>
  <si>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</si>
  <si>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</si>
  <si>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</si>
  <si>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</si>
  <si>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</si>
  <si>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</si>
  <si>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</si>
  <si>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</si>
  <si>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</si>
  <si>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</si>
  <si>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</si>
  <si>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</si>
  <si>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</si>
  <si>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</si>
  <si>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</si>
  <si>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</si>
  <si>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</si>
  <si>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</si>
  <si>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</si>
  <si>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</si>
  <si>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</si>
  <si>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</si>
  <si>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</si>
  <si>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</si>
  <si>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</si>
  <si>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113107231.S</t>
  </si>
  <si>
    <t>Odstránenie krytu v ploche nad 200 m2 z betónu prostého, hr. vrstvy do 150 mm,  -0,22500t</t>
  </si>
  <si>
    <t>m2</t>
  </si>
  <si>
    <t>4</t>
  </si>
  <si>
    <t>2052533602</t>
  </si>
  <si>
    <t>122201102.S</t>
  </si>
  <si>
    <t>Odkopávka a prekopávka nezapažená v hornine 3, nad 100 do 1000 m3</t>
  </si>
  <si>
    <t>m3</t>
  </si>
  <si>
    <t>-298908168</t>
  </si>
  <si>
    <t>122201109.S</t>
  </si>
  <si>
    <t>Odkopávky a prekopávky nezapažené. Príplatok k cenám za lepivosť horniny 3</t>
  </si>
  <si>
    <t>1953517037</t>
  </si>
  <si>
    <t>162301122.S</t>
  </si>
  <si>
    <t>Vodorovné premiestnenie výkopku po spevnenej ceste z  horniny tr.1-4, nad 100 do 1000 m3 na vzdialenosť do 1000 m</t>
  </si>
  <si>
    <t>410563647</t>
  </si>
  <si>
    <t>5</t>
  </si>
  <si>
    <t>171201202.S</t>
  </si>
  <si>
    <t>Uloženie sutiny na skládku - bez poplatku</t>
  </si>
  <si>
    <t>1163973104</t>
  </si>
  <si>
    <t>6</t>
  </si>
  <si>
    <t>171201202.S.1</t>
  </si>
  <si>
    <t>Uloženie sypaniny na skládky - bez poplatku</t>
  </si>
  <si>
    <t>1657123916</t>
  </si>
  <si>
    <t>Komunikácie</t>
  </si>
  <si>
    <t>7</t>
  </si>
  <si>
    <t>564231111.S</t>
  </si>
  <si>
    <t>Podklad alebo podsyp zo štrkopiesku s rozprestretím, vlhčením a zhutnením, po zhutnení hr. 100 mm</t>
  </si>
  <si>
    <t>167612378</t>
  </si>
  <si>
    <t>8</t>
  </si>
  <si>
    <t>567114211.S</t>
  </si>
  <si>
    <t>Podklad z podkladového betónu PB II tr. C 16/20 hr. 100 mm</t>
  </si>
  <si>
    <t>2096479196</t>
  </si>
  <si>
    <t>9</t>
  </si>
  <si>
    <t>573111111.S</t>
  </si>
  <si>
    <t>Postrek asfaltový infiltračný s posypom kamenivom z asfaltu cestného v množstve 0,60 kg/m2</t>
  </si>
  <si>
    <t>-1004015644</t>
  </si>
  <si>
    <t>10</t>
  </si>
  <si>
    <t>577154211.S</t>
  </si>
  <si>
    <t>Asfaltový betón vrstva obrusná AC 11 O v pruhu š. do 3 m z nemodifik. asfaltu tr. I, po zhutnení hr. 60 mm</t>
  </si>
  <si>
    <t>128393303</t>
  </si>
  <si>
    <t>Ostatné konštrukcie a práce-búranie</t>
  </si>
  <si>
    <t>11</t>
  </si>
  <si>
    <t>935114298.S</t>
  </si>
  <si>
    <t>Zriadenie odvodňovacieho vsaku - s mriežkovím poklopom</t>
  </si>
  <si>
    <t>ks</t>
  </si>
  <si>
    <t>1001013993</t>
  </si>
  <si>
    <t>12</t>
  </si>
  <si>
    <t>935114299.S</t>
  </si>
  <si>
    <t>Vyčistenie exustujúcich odvodňovacích žlabov</t>
  </si>
  <si>
    <t>-1810776871</t>
  </si>
  <si>
    <t>13</t>
  </si>
  <si>
    <t>979081111</t>
  </si>
  <si>
    <t>Odvoz sutiny a vybúraných hmôt na skládku do 1 km</t>
  </si>
  <si>
    <t>t</t>
  </si>
  <si>
    <t>-247036614</t>
  </si>
  <si>
    <t>14</t>
  </si>
  <si>
    <t>979087212.S</t>
  </si>
  <si>
    <t>Nakladanie na dopravné prostriedky pre vodorovnú dopravu sutiny</t>
  </si>
  <si>
    <t>1643733714</t>
  </si>
  <si>
    <t>99</t>
  </si>
  <si>
    <t>Presun hmôt HSV</t>
  </si>
  <si>
    <t>15</t>
  </si>
  <si>
    <t>998225111.S</t>
  </si>
  <si>
    <t>Presun hmôt pre pozemnú komunikáciu a letisko s krytom asfaltovým akejkoľvek dĺžky objektu</t>
  </si>
  <si>
    <t>1698862075</t>
  </si>
  <si>
    <t>B - Ulica Pestovateľská - bez rekonštrukcie cesty</t>
  </si>
  <si>
    <t>2 - Rozpočítané na 70 %</t>
  </si>
  <si>
    <t>113106612.S</t>
  </si>
  <si>
    <t>Rozoberanie zámkovej dlažby všetkých druhov v ploche nad 20 m2,  -0,26000t</t>
  </si>
  <si>
    <t>1319722058</t>
  </si>
  <si>
    <t>113107222.S</t>
  </si>
  <si>
    <t>Odstránenie krytu v ploche nad 200 m2 z kameniva hrubého drveného, hr. 100 do 200 mm,  -0,23500t</t>
  </si>
  <si>
    <t>1388128147</t>
  </si>
  <si>
    <t>1549731053</t>
  </si>
  <si>
    <t>1548653198</t>
  </si>
  <si>
    <t>643674790</t>
  </si>
  <si>
    <t>-1525722587</t>
  </si>
  <si>
    <t>1377551902</t>
  </si>
  <si>
    <t>85969966</t>
  </si>
  <si>
    <t>184921240</t>
  </si>
  <si>
    <t>Mulčovanie záhonu štrkom alebo štrkodrvou hr. vrstvy nad 50 do 100 mm v rovine alebo na svahu do 1:5</t>
  </si>
  <si>
    <t>-2114377692</t>
  </si>
  <si>
    <t>M</t>
  </si>
  <si>
    <t>583410004300</t>
  </si>
  <si>
    <t>Štrkodrva frakcia 0-32 mm, STN EN 13242 + A1</t>
  </si>
  <si>
    <t>-1714353563</t>
  </si>
  <si>
    <t>-291749372</t>
  </si>
  <si>
    <t>564740112.S</t>
  </si>
  <si>
    <t>Podklad alebo kryt z kameniva hrubého drveného veľ. 8-16 mm s rozprestretím a zhutnením hr. 130 mm</t>
  </si>
  <si>
    <t>982079628</t>
  </si>
  <si>
    <t>564760211.S</t>
  </si>
  <si>
    <t>Podklad alebo kryt z kameniva hrubého drveného veľ. 16-32 mm s rozprestretím a zhutnením hr. 200 mm</t>
  </si>
  <si>
    <t>-1226053375</t>
  </si>
  <si>
    <t>976541373</t>
  </si>
  <si>
    <t>-1005142855</t>
  </si>
  <si>
    <t>16</t>
  </si>
  <si>
    <t>-786637300</t>
  </si>
  <si>
    <t>17</t>
  </si>
  <si>
    <t>596912212.S</t>
  </si>
  <si>
    <t>Kladenie betónovej dlažby z vegetačných tvárnic hr. 80 mm</t>
  </si>
  <si>
    <t>-1484782553</t>
  </si>
  <si>
    <t>18</t>
  </si>
  <si>
    <t>592460013500</t>
  </si>
  <si>
    <t>Dlažba betónová Low value PREMAC VEGA zatrávňovacia, rozmer 610x405x80 mm, sivá</t>
  </si>
  <si>
    <t>-889404551</t>
  </si>
  <si>
    <t>19</t>
  </si>
  <si>
    <t>916362112.S</t>
  </si>
  <si>
    <t>Osadenie cestného obrubníka betónového stojatého do lôžka z betónu prostého tr. C 16/20 s bočnou oporou</t>
  </si>
  <si>
    <t>m</t>
  </si>
  <si>
    <t>-1379182654</t>
  </si>
  <si>
    <t>592170002100.S</t>
  </si>
  <si>
    <t>Obrubník cestný, lxšxv 1000x100x200 mm, skosenie 15/15 mm</t>
  </si>
  <si>
    <t>478929871</t>
  </si>
  <si>
    <t>21</t>
  </si>
  <si>
    <t>918101112.S</t>
  </si>
  <si>
    <t>Lôžko pod obrubníky, krajníky alebo obruby z dlažobných kociek z betónu prostého tr. C 16/20</t>
  </si>
  <si>
    <t>-1658688960</t>
  </si>
  <si>
    <t>22</t>
  </si>
  <si>
    <t>1082769151</t>
  </si>
  <si>
    <t>23</t>
  </si>
  <si>
    <t>-1799926171</t>
  </si>
  <si>
    <t>24</t>
  </si>
  <si>
    <t>211835100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</si>
</sst>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opLeftCell="A88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3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05" t="s">
        <v>12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17"/>
      <c r="BE5" s="202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06" t="s">
        <v>15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17"/>
      <c r="BE6" s="203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03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03"/>
      <c r="BS8" s="14" t="s">
        <v>6</v>
      </c>
    </row>
    <row r="9" spans="1:74" s="1" customFormat="1" ht="14.45" customHeight="1">
      <c r="B9" s="17"/>
      <c r="AR9" s="17"/>
      <c r="BE9" s="203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03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03"/>
      <c r="BS11" s="14" t="s">
        <v>6</v>
      </c>
    </row>
    <row r="12" spans="1:74" s="1" customFormat="1" ht="6.95" customHeight="1">
      <c r="B12" s="17"/>
      <c r="AR12" s="17"/>
      <c r="BE12" s="203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03"/>
      <c r="BS13" s="14" t="s">
        <v>6</v>
      </c>
    </row>
    <row r="14" spans="1:74" ht="12.75">
      <c r="B14" s="17"/>
      <c r="E14" s="207" t="s">
        <v>27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4" t="s">
        <v>25</v>
      </c>
      <c r="AN14" s="26" t="s">
        <v>27</v>
      </c>
      <c r="AR14" s="17"/>
      <c r="BE14" s="203"/>
      <c r="BS14" s="14" t="s">
        <v>6</v>
      </c>
    </row>
    <row r="15" spans="1:74" s="1" customFormat="1" ht="6.95" customHeight="1">
      <c r="B15" s="17"/>
      <c r="AR15" s="17"/>
      <c r="BE15" s="203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03"/>
      <c r="BS16" s="14" t="s">
        <v>3</v>
      </c>
    </row>
    <row r="17" spans="1:71" s="1" customFormat="1" ht="18.399999999999999" customHeight="1">
      <c r="B17" s="17"/>
      <c r="E17" s="22" t="s">
        <v>24</v>
      </c>
      <c r="AK17" s="24" t="s">
        <v>25</v>
      </c>
      <c r="AN17" s="22" t="s">
        <v>1</v>
      </c>
      <c r="AR17" s="17"/>
      <c r="BE17" s="203"/>
      <c r="BS17" s="14" t="s">
        <v>29</v>
      </c>
    </row>
    <row r="18" spans="1:71" s="1" customFormat="1" ht="6.95" customHeight="1">
      <c r="B18" s="17"/>
      <c r="AR18" s="17"/>
      <c r="BE18" s="203"/>
      <c r="BS18" s="14" t="s">
        <v>30</v>
      </c>
    </row>
    <row r="19" spans="1:71" s="1" customFormat="1" ht="12" customHeight="1">
      <c r="B19" s="17"/>
      <c r="D19" s="24" t="s">
        <v>31</v>
      </c>
      <c r="AK19" s="24" t="s">
        <v>23</v>
      </c>
      <c r="AN19" s="22" t="s">
        <v>1</v>
      </c>
      <c r="AR19" s="17"/>
      <c r="BE19" s="203"/>
      <c r="BS19" s="14" t="s">
        <v>30</v>
      </c>
    </row>
    <row r="20" spans="1:71" s="1" customFormat="1" ht="18.399999999999999" customHeight="1">
      <c r="B20" s="17"/>
      <c r="E20" s="22" t="s">
        <v>24</v>
      </c>
      <c r="AK20" s="24" t="s">
        <v>25</v>
      </c>
      <c r="AN20" s="22" t="s">
        <v>1</v>
      </c>
      <c r="AR20" s="17"/>
      <c r="BE20" s="203"/>
      <c r="BS20" s="14" t="s">
        <v>29</v>
      </c>
    </row>
    <row r="21" spans="1:71" s="1" customFormat="1" ht="6.95" customHeight="1">
      <c r="B21" s="17"/>
      <c r="AR21" s="17"/>
      <c r="BE21" s="203"/>
    </row>
    <row r="22" spans="1:71" s="1" customFormat="1" ht="12" customHeight="1">
      <c r="B22" s="17"/>
      <c r="D22" s="24" t="s">
        <v>32</v>
      </c>
      <c r="AR22" s="17"/>
      <c r="BE22" s="203"/>
    </row>
    <row r="23" spans="1:71" s="1" customFormat="1" ht="16.5" customHeight="1">
      <c r="B23" s="17"/>
      <c r="E23" s="209" t="s">
        <v>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R23" s="17"/>
      <c r="BE23" s="203"/>
    </row>
    <row r="24" spans="1:71" s="1" customFormat="1" ht="6.95" customHeight="1">
      <c r="B24" s="17"/>
      <c r="AR24" s="17"/>
      <c r="BE24" s="203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3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0" t="e">
        <f>ROUND(AG94,2)</f>
        <v>#REF!</v>
      </c>
      <c r="AL26" s="211"/>
      <c r="AM26" s="211"/>
      <c r="AN26" s="211"/>
      <c r="AO26" s="211"/>
      <c r="AP26" s="29"/>
      <c r="AQ26" s="29"/>
      <c r="AR26" s="30"/>
      <c r="BE26" s="203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3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2" t="s">
        <v>34</v>
      </c>
      <c r="M28" s="212"/>
      <c r="N28" s="212"/>
      <c r="O28" s="212"/>
      <c r="P28" s="212"/>
      <c r="Q28" s="29"/>
      <c r="R28" s="29"/>
      <c r="S28" s="29"/>
      <c r="T28" s="29"/>
      <c r="U28" s="29"/>
      <c r="V28" s="29"/>
      <c r="W28" s="212" t="s">
        <v>35</v>
      </c>
      <c r="X28" s="212"/>
      <c r="Y28" s="212"/>
      <c r="Z28" s="212"/>
      <c r="AA28" s="212"/>
      <c r="AB28" s="212"/>
      <c r="AC28" s="212"/>
      <c r="AD28" s="212"/>
      <c r="AE28" s="212"/>
      <c r="AF28" s="29"/>
      <c r="AG28" s="29"/>
      <c r="AH28" s="29"/>
      <c r="AI28" s="29"/>
      <c r="AJ28" s="29"/>
      <c r="AK28" s="212" t="s">
        <v>36</v>
      </c>
      <c r="AL28" s="212"/>
      <c r="AM28" s="212"/>
      <c r="AN28" s="212"/>
      <c r="AO28" s="212"/>
      <c r="AP28" s="29"/>
      <c r="AQ28" s="29"/>
      <c r="AR28" s="30"/>
      <c r="BE28" s="203"/>
    </row>
    <row r="29" spans="1:71" s="3" customFormat="1" ht="14.45" customHeight="1">
      <c r="B29" s="34"/>
      <c r="D29" s="24" t="s">
        <v>37</v>
      </c>
      <c r="F29" s="24" t="s">
        <v>38</v>
      </c>
      <c r="L29" s="195">
        <v>0.2</v>
      </c>
      <c r="M29" s="196"/>
      <c r="N29" s="196"/>
      <c r="O29" s="196"/>
      <c r="P29" s="196"/>
      <c r="W29" s="197" t="e">
        <f>ROUND(AZ94, 2)</f>
        <v>#REF!</v>
      </c>
      <c r="X29" s="196"/>
      <c r="Y29" s="196"/>
      <c r="Z29" s="196"/>
      <c r="AA29" s="196"/>
      <c r="AB29" s="196"/>
      <c r="AC29" s="196"/>
      <c r="AD29" s="196"/>
      <c r="AE29" s="196"/>
      <c r="AK29" s="197" t="e">
        <f>ROUND(AV94, 2)</f>
        <v>#REF!</v>
      </c>
      <c r="AL29" s="196"/>
      <c r="AM29" s="196"/>
      <c r="AN29" s="196"/>
      <c r="AO29" s="196"/>
      <c r="AR29" s="34"/>
      <c r="BE29" s="204"/>
    </row>
    <row r="30" spans="1:71" s="3" customFormat="1" ht="14.45" customHeight="1">
      <c r="B30" s="34"/>
      <c r="F30" s="24" t="s">
        <v>39</v>
      </c>
      <c r="L30" s="195">
        <v>0.2</v>
      </c>
      <c r="M30" s="196"/>
      <c r="N30" s="196"/>
      <c r="O30" s="196"/>
      <c r="P30" s="196"/>
      <c r="W30" s="197" t="e">
        <f>ROUND(BA94, 2)</f>
        <v>#REF!</v>
      </c>
      <c r="X30" s="196"/>
      <c r="Y30" s="196"/>
      <c r="Z30" s="196"/>
      <c r="AA30" s="196"/>
      <c r="AB30" s="196"/>
      <c r="AC30" s="196"/>
      <c r="AD30" s="196"/>
      <c r="AE30" s="196"/>
      <c r="AK30" s="197" t="e">
        <f>ROUND(AW94, 2)</f>
        <v>#REF!</v>
      </c>
      <c r="AL30" s="196"/>
      <c r="AM30" s="196"/>
      <c r="AN30" s="196"/>
      <c r="AO30" s="196"/>
      <c r="AR30" s="34"/>
      <c r="BE30" s="204"/>
    </row>
    <row r="31" spans="1:71" s="3" customFormat="1" ht="14.45" hidden="1" customHeight="1">
      <c r="B31" s="34"/>
      <c r="F31" s="24" t="s">
        <v>40</v>
      </c>
      <c r="L31" s="195">
        <v>0.2</v>
      </c>
      <c r="M31" s="196"/>
      <c r="N31" s="196"/>
      <c r="O31" s="196"/>
      <c r="P31" s="196"/>
      <c r="W31" s="197" t="e">
        <f>ROUND(BB94, 2)</f>
        <v>#REF!</v>
      </c>
      <c r="X31" s="196"/>
      <c r="Y31" s="196"/>
      <c r="Z31" s="196"/>
      <c r="AA31" s="196"/>
      <c r="AB31" s="196"/>
      <c r="AC31" s="196"/>
      <c r="AD31" s="196"/>
      <c r="AE31" s="196"/>
      <c r="AK31" s="197">
        <v>0</v>
      </c>
      <c r="AL31" s="196"/>
      <c r="AM31" s="196"/>
      <c r="AN31" s="196"/>
      <c r="AO31" s="196"/>
      <c r="AR31" s="34"/>
      <c r="BE31" s="204"/>
    </row>
    <row r="32" spans="1:71" s="3" customFormat="1" ht="14.45" hidden="1" customHeight="1">
      <c r="B32" s="34"/>
      <c r="F32" s="24" t="s">
        <v>41</v>
      </c>
      <c r="L32" s="195">
        <v>0.2</v>
      </c>
      <c r="M32" s="196"/>
      <c r="N32" s="196"/>
      <c r="O32" s="196"/>
      <c r="P32" s="196"/>
      <c r="W32" s="197" t="e">
        <f>ROUND(BC94, 2)</f>
        <v>#REF!</v>
      </c>
      <c r="X32" s="196"/>
      <c r="Y32" s="196"/>
      <c r="Z32" s="196"/>
      <c r="AA32" s="196"/>
      <c r="AB32" s="196"/>
      <c r="AC32" s="196"/>
      <c r="AD32" s="196"/>
      <c r="AE32" s="196"/>
      <c r="AK32" s="197">
        <v>0</v>
      </c>
      <c r="AL32" s="196"/>
      <c r="AM32" s="196"/>
      <c r="AN32" s="196"/>
      <c r="AO32" s="196"/>
      <c r="AR32" s="34"/>
      <c r="BE32" s="204"/>
    </row>
    <row r="33" spans="1:57" s="3" customFormat="1" ht="14.45" hidden="1" customHeight="1">
      <c r="B33" s="34"/>
      <c r="F33" s="24" t="s">
        <v>42</v>
      </c>
      <c r="L33" s="195">
        <v>0</v>
      </c>
      <c r="M33" s="196"/>
      <c r="N33" s="196"/>
      <c r="O33" s="196"/>
      <c r="P33" s="196"/>
      <c r="W33" s="197" t="e">
        <f>ROUND(BD94, 2)</f>
        <v>#REF!</v>
      </c>
      <c r="X33" s="196"/>
      <c r="Y33" s="196"/>
      <c r="Z33" s="196"/>
      <c r="AA33" s="196"/>
      <c r="AB33" s="196"/>
      <c r="AC33" s="196"/>
      <c r="AD33" s="196"/>
      <c r="AE33" s="196"/>
      <c r="AK33" s="197">
        <v>0</v>
      </c>
      <c r="AL33" s="196"/>
      <c r="AM33" s="196"/>
      <c r="AN33" s="196"/>
      <c r="AO33" s="196"/>
      <c r="AR33" s="34"/>
      <c r="BE33" s="20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3"/>
    </row>
    <row r="35" spans="1:57" s="2" customFormat="1" ht="25.9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201" t="s">
        <v>45</v>
      </c>
      <c r="Y35" s="199"/>
      <c r="Z35" s="199"/>
      <c r="AA35" s="199"/>
      <c r="AB35" s="199"/>
      <c r="AC35" s="37"/>
      <c r="AD35" s="37"/>
      <c r="AE35" s="37"/>
      <c r="AF35" s="37"/>
      <c r="AG35" s="37"/>
      <c r="AH35" s="37"/>
      <c r="AI35" s="37"/>
      <c r="AJ35" s="37"/>
      <c r="AK35" s="198" t="e">
        <f>SUM(AK26:AK33)</f>
        <v>#REF!</v>
      </c>
      <c r="AL35" s="199"/>
      <c r="AM35" s="199"/>
      <c r="AN35" s="199"/>
      <c r="AO35" s="200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3</v>
      </c>
      <c r="AR84" s="48"/>
    </row>
    <row r="85" spans="1:91" s="5" customFormat="1" ht="36.950000000000003" customHeight="1">
      <c r="B85" s="49"/>
      <c r="C85" s="50" t="s">
        <v>14</v>
      </c>
      <c r="L85" s="218" t="str">
        <f>K6</f>
        <v>OÚ Tomášov - Rekonštrukcia chodníka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Tomášov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20" t="str">
        <f>IF(AN8= "","",AN8)</f>
        <v>10. 2. 2020</v>
      </c>
      <c r="AN87" s="220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29" t="str">
        <f>IF(E17="","",E17)</f>
        <v xml:space="preserve"> </v>
      </c>
      <c r="AN89" s="230"/>
      <c r="AO89" s="230"/>
      <c r="AP89" s="230"/>
      <c r="AQ89" s="29"/>
      <c r="AR89" s="30"/>
      <c r="AS89" s="225" t="s">
        <v>53</v>
      </c>
      <c r="AT89" s="22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229" t="str">
        <f>IF(E20="","",E20)</f>
        <v xml:space="preserve"> </v>
      </c>
      <c r="AN90" s="230"/>
      <c r="AO90" s="230"/>
      <c r="AP90" s="230"/>
      <c r="AQ90" s="29"/>
      <c r="AR90" s="30"/>
      <c r="AS90" s="227"/>
      <c r="AT90" s="22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7"/>
      <c r="AT91" s="22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31" t="s">
        <v>54</v>
      </c>
      <c r="D92" s="232"/>
      <c r="E92" s="232"/>
      <c r="F92" s="232"/>
      <c r="G92" s="232"/>
      <c r="H92" s="57"/>
      <c r="I92" s="234" t="s">
        <v>55</v>
      </c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3" t="s">
        <v>56</v>
      </c>
      <c r="AH92" s="232"/>
      <c r="AI92" s="232"/>
      <c r="AJ92" s="232"/>
      <c r="AK92" s="232"/>
      <c r="AL92" s="232"/>
      <c r="AM92" s="232"/>
      <c r="AN92" s="234" t="s">
        <v>57</v>
      </c>
      <c r="AO92" s="232"/>
      <c r="AP92" s="235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3" t="e">
        <f>ROUND(AG95+AG98,2)</f>
        <v>#REF!</v>
      </c>
      <c r="AH94" s="223"/>
      <c r="AI94" s="223"/>
      <c r="AJ94" s="223"/>
      <c r="AK94" s="223"/>
      <c r="AL94" s="223"/>
      <c r="AM94" s="223"/>
      <c r="AN94" s="224" t="e">
        <f t="shared" ref="AN94:AN101" si="0">SUM(AG94,AT94)</f>
        <v>#REF!</v>
      </c>
      <c r="AO94" s="224"/>
      <c r="AP94" s="224"/>
      <c r="AQ94" s="69" t="s">
        <v>1</v>
      </c>
      <c r="AR94" s="65"/>
      <c r="AS94" s="70">
        <f>ROUND(AS95+AS98,2)</f>
        <v>0</v>
      </c>
      <c r="AT94" s="71" t="e">
        <f t="shared" ref="AT94:AT101" si="1">ROUND(SUM(AV94:AW94),2)</f>
        <v>#REF!</v>
      </c>
      <c r="AU94" s="72" t="e">
        <f>ROUND(AU95+AU98,5)</f>
        <v>#REF!</v>
      </c>
      <c r="AV94" s="71" t="e">
        <f>ROUND(AZ94*L29,2)</f>
        <v>#REF!</v>
      </c>
      <c r="AW94" s="71" t="e">
        <f>ROUND(BA94*L30,2)</f>
        <v>#REF!</v>
      </c>
      <c r="AX94" s="71" t="e">
        <f>ROUND(BB94*L29,2)</f>
        <v>#REF!</v>
      </c>
      <c r="AY94" s="71" t="e">
        <f>ROUND(BC94*L30,2)</f>
        <v>#REF!</v>
      </c>
      <c r="AZ94" s="71" t="e">
        <f>ROUND(AZ95+AZ98,2)</f>
        <v>#REF!</v>
      </c>
      <c r="BA94" s="71" t="e">
        <f>ROUND(BA95+BA98,2)</f>
        <v>#REF!</v>
      </c>
      <c r="BB94" s="71" t="e">
        <f>ROUND(BB95+BB98,2)</f>
        <v>#REF!</v>
      </c>
      <c r="BC94" s="71" t="e">
        <f>ROUND(BC95+BC98,2)</f>
        <v>#REF!</v>
      </c>
      <c r="BD94" s="73" t="e">
        <f>ROUND(BD95+BD98,2)</f>
        <v>#REF!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24.75" customHeight="1">
      <c r="B95" s="76"/>
      <c r="C95" s="77"/>
      <c r="D95" s="222" t="s">
        <v>77</v>
      </c>
      <c r="E95" s="222"/>
      <c r="F95" s="222"/>
      <c r="G95" s="222"/>
      <c r="H95" s="222"/>
      <c r="I95" s="78"/>
      <c r="J95" s="222" t="s">
        <v>78</v>
      </c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15" t="e">
        <f>ROUND(SUM(AG96:AG97),2)</f>
        <v>#REF!</v>
      </c>
      <c r="AH95" s="216"/>
      <c r="AI95" s="216"/>
      <c r="AJ95" s="216"/>
      <c r="AK95" s="216"/>
      <c r="AL95" s="216"/>
      <c r="AM95" s="216"/>
      <c r="AN95" s="217" t="e">
        <f t="shared" si="0"/>
        <v>#REF!</v>
      </c>
      <c r="AO95" s="216"/>
      <c r="AP95" s="216"/>
      <c r="AQ95" s="79" t="s">
        <v>79</v>
      </c>
      <c r="AR95" s="76"/>
      <c r="AS95" s="80">
        <f>ROUND(SUM(AS96:AS97),2)</f>
        <v>0</v>
      </c>
      <c r="AT95" s="81" t="e">
        <f t="shared" si="1"/>
        <v>#REF!</v>
      </c>
      <c r="AU95" s="82" t="e">
        <f>ROUND(SUM(AU96:AU97),5)</f>
        <v>#REF!</v>
      </c>
      <c r="AV95" s="81" t="e">
        <f>ROUND(AZ95*L29,2)</f>
        <v>#REF!</v>
      </c>
      <c r="AW95" s="81" t="e">
        <f>ROUND(BA95*L30,2)</f>
        <v>#REF!</v>
      </c>
      <c r="AX95" s="81" t="e">
        <f>ROUND(BB95*L29,2)</f>
        <v>#REF!</v>
      </c>
      <c r="AY95" s="81" t="e">
        <f>ROUND(BC95*L30,2)</f>
        <v>#REF!</v>
      </c>
      <c r="AZ95" s="81" t="e">
        <f>ROUND(SUM(AZ96:AZ97),2)</f>
        <v>#REF!</v>
      </c>
      <c r="BA95" s="81" t="e">
        <f>ROUND(SUM(BA96:BA97),2)</f>
        <v>#REF!</v>
      </c>
      <c r="BB95" s="81" t="e">
        <f>ROUND(SUM(BB96:BB97),2)</f>
        <v>#REF!</v>
      </c>
      <c r="BC95" s="81" t="e">
        <f>ROUND(SUM(BC96:BC97),2)</f>
        <v>#REF!</v>
      </c>
      <c r="BD95" s="83" t="e">
        <f>ROUND(SUM(BD96:BD97),2)</f>
        <v>#REF!</v>
      </c>
      <c r="BS95" s="84" t="s">
        <v>72</v>
      </c>
      <c r="BT95" s="84" t="s">
        <v>80</v>
      </c>
      <c r="BU95" s="84" t="s">
        <v>74</v>
      </c>
      <c r="BV95" s="84" t="s">
        <v>75</v>
      </c>
      <c r="BW95" s="84" t="s">
        <v>81</v>
      </c>
      <c r="BX95" s="84" t="s">
        <v>4</v>
      </c>
      <c r="CL95" s="84" t="s">
        <v>1</v>
      </c>
      <c r="CM95" s="84" t="s">
        <v>73</v>
      </c>
    </row>
    <row r="96" spans="1:91" s="4" customFormat="1" ht="16.5" customHeight="1">
      <c r="A96" s="85" t="s">
        <v>82</v>
      </c>
      <c r="B96" s="48"/>
      <c r="C96" s="10"/>
      <c r="D96" s="10"/>
      <c r="E96" s="221" t="s">
        <v>80</v>
      </c>
      <c r="F96" s="221"/>
      <c r="G96" s="221"/>
      <c r="H96" s="221"/>
      <c r="I96" s="221"/>
      <c r="J96" s="10"/>
      <c r="K96" s="221" t="s">
        <v>83</v>
      </c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13">
        <f>'Ulica Veterná'!J32</f>
        <v>0</v>
      </c>
      <c r="AH96" s="214"/>
      <c r="AI96" s="214"/>
      <c r="AJ96" s="214"/>
      <c r="AK96" s="214"/>
      <c r="AL96" s="214"/>
      <c r="AM96" s="214"/>
      <c r="AN96" s="213">
        <f t="shared" si="0"/>
        <v>0</v>
      </c>
      <c r="AO96" s="214"/>
      <c r="AP96" s="214"/>
      <c r="AQ96" s="86" t="s">
        <v>84</v>
      </c>
      <c r="AR96" s="48"/>
      <c r="AS96" s="87">
        <v>0</v>
      </c>
      <c r="AT96" s="88">
        <f t="shared" si="1"/>
        <v>0</v>
      </c>
      <c r="AU96" s="89">
        <f>'Ulica Veterná'!P125</f>
        <v>0</v>
      </c>
      <c r="AV96" s="88">
        <f>'Ulica Veterná'!J35</f>
        <v>0</v>
      </c>
      <c r="AW96" s="88">
        <f>'Ulica Veterná'!J36</f>
        <v>0</v>
      </c>
      <c r="AX96" s="88">
        <f>'Ulica Veterná'!J37</f>
        <v>0</v>
      </c>
      <c r="AY96" s="88">
        <f>'Ulica Veterná'!J38</f>
        <v>0</v>
      </c>
      <c r="AZ96" s="88">
        <f>'Ulica Veterná'!F35</f>
        <v>0</v>
      </c>
      <c r="BA96" s="88">
        <f>'Ulica Veterná'!F36</f>
        <v>0</v>
      </c>
      <c r="BB96" s="88">
        <f>'Ulica Veterná'!F37</f>
        <v>0</v>
      </c>
      <c r="BC96" s="88">
        <f>'Ulica Veterná'!F38</f>
        <v>0</v>
      </c>
      <c r="BD96" s="90">
        <f>'Ulica Veterná'!F39</f>
        <v>0</v>
      </c>
      <c r="BT96" s="22" t="s">
        <v>85</v>
      </c>
      <c r="BV96" s="22" t="s">
        <v>75</v>
      </c>
      <c r="BW96" s="22" t="s">
        <v>86</v>
      </c>
      <c r="BX96" s="22" t="s">
        <v>81</v>
      </c>
      <c r="CL96" s="22" t="s">
        <v>1</v>
      </c>
    </row>
    <row r="97" spans="1:91" s="4" customFormat="1" ht="16.5" customHeight="1">
      <c r="A97" s="85" t="s">
        <v>82</v>
      </c>
      <c r="B97" s="48"/>
      <c r="C97" s="10"/>
      <c r="D97" s="10"/>
      <c r="E97" s="221" t="s">
        <v>85</v>
      </c>
      <c r="F97" s="221"/>
      <c r="G97" s="221"/>
      <c r="H97" s="221"/>
      <c r="I97" s="221"/>
      <c r="J97" s="10"/>
      <c r="K97" s="221" t="s">
        <v>87</v>
      </c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13" t="e">
        <f>#REF!</f>
        <v>#REF!</v>
      </c>
      <c r="AH97" s="214"/>
      <c r="AI97" s="214"/>
      <c r="AJ97" s="214"/>
      <c r="AK97" s="214"/>
      <c r="AL97" s="214"/>
      <c r="AM97" s="214"/>
      <c r="AN97" s="213" t="e">
        <f t="shared" si="0"/>
        <v>#REF!</v>
      </c>
      <c r="AO97" s="214"/>
      <c r="AP97" s="214"/>
      <c r="AQ97" s="86" t="s">
        <v>84</v>
      </c>
      <c r="AR97" s="48"/>
      <c r="AS97" s="87">
        <v>0</v>
      </c>
      <c r="AT97" s="88" t="e">
        <f t="shared" si="1"/>
        <v>#REF!</v>
      </c>
      <c r="AU97" s="89" t="e">
        <f>#REF!</f>
        <v>#REF!</v>
      </c>
      <c r="AV97" s="88" t="e">
        <f>#REF!</f>
        <v>#REF!</v>
      </c>
      <c r="AW97" s="88" t="e">
        <f>#REF!</f>
        <v>#REF!</v>
      </c>
      <c r="AX97" s="88" t="e">
        <f>#REF!</f>
        <v>#REF!</v>
      </c>
      <c r="AY97" s="88" t="e">
        <f>#REF!</f>
        <v>#REF!</v>
      </c>
      <c r="AZ97" s="88" t="e">
        <f>#REF!</f>
        <v>#REF!</v>
      </c>
      <c r="BA97" s="88" t="e">
        <f>#REF!</f>
        <v>#REF!</v>
      </c>
      <c r="BB97" s="88" t="e">
        <f>#REF!</f>
        <v>#REF!</v>
      </c>
      <c r="BC97" s="88" t="e">
        <f>#REF!</f>
        <v>#REF!</v>
      </c>
      <c r="BD97" s="90" t="e">
        <f>#REF!</f>
        <v>#REF!</v>
      </c>
      <c r="BT97" s="22" t="s">
        <v>85</v>
      </c>
      <c r="BV97" s="22" t="s">
        <v>75</v>
      </c>
      <c r="BW97" s="22" t="s">
        <v>88</v>
      </c>
      <c r="BX97" s="22" t="s">
        <v>81</v>
      </c>
      <c r="CL97" s="22" t="s">
        <v>1</v>
      </c>
    </row>
    <row r="98" spans="1:91" s="7" customFormat="1" ht="24.75" customHeight="1">
      <c r="B98" s="76"/>
      <c r="C98" s="77"/>
      <c r="D98" s="222" t="s">
        <v>89</v>
      </c>
      <c r="E98" s="222"/>
      <c r="F98" s="222"/>
      <c r="G98" s="222"/>
      <c r="H98" s="222"/>
      <c r="I98" s="78"/>
      <c r="J98" s="222" t="s">
        <v>90</v>
      </c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15" t="e">
        <f>ROUND(SUM(AG99:AG101),2)</f>
        <v>#REF!</v>
      </c>
      <c r="AH98" s="216"/>
      <c r="AI98" s="216"/>
      <c r="AJ98" s="216"/>
      <c r="AK98" s="216"/>
      <c r="AL98" s="216"/>
      <c r="AM98" s="216"/>
      <c r="AN98" s="217" t="e">
        <f t="shared" si="0"/>
        <v>#REF!</v>
      </c>
      <c r="AO98" s="216"/>
      <c r="AP98" s="216"/>
      <c r="AQ98" s="79" t="s">
        <v>79</v>
      </c>
      <c r="AR98" s="76"/>
      <c r="AS98" s="80">
        <f>ROUND(SUM(AS99:AS101),2)</f>
        <v>0</v>
      </c>
      <c r="AT98" s="81" t="e">
        <f t="shared" si="1"/>
        <v>#REF!</v>
      </c>
      <c r="AU98" s="82" t="e">
        <f>ROUND(SUM(AU99:AU101),5)</f>
        <v>#REF!</v>
      </c>
      <c r="AV98" s="81" t="e">
        <f>ROUND(AZ98*L29,2)</f>
        <v>#REF!</v>
      </c>
      <c r="AW98" s="81" t="e">
        <f>ROUND(BA98*L30,2)</f>
        <v>#REF!</v>
      </c>
      <c r="AX98" s="81" t="e">
        <f>ROUND(BB98*L29,2)</f>
        <v>#REF!</v>
      </c>
      <c r="AY98" s="81" t="e">
        <f>ROUND(BC98*L30,2)</f>
        <v>#REF!</v>
      </c>
      <c r="AZ98" s="81" t="e">
        <f>ROUND(SUM(AZ99:AZ101),2)</f>
        <v>#REF!</v>
      </c>
      <c r="BA98" s="81" t="e">
        <f>ROUND(SUM(BA99:BA101),2)</f>
        <v>#REF!</v>
      </c>
      <c r="BB98" s="81" t="e">
        <f>ROUND(SUM(BB99:BB101),2)</f>
        <v>#REF!</v>
      </c>
      <c r="BC98" s="81" t="e">
        <f>ROUND(SUM(BC99:BC101),2)</f>
        <v>#REF!</v>
      </c>
      <c r="BD98" s="83" t="e">
        <f>ROUND(SUM(BD99:BD101),2)</f>
        <v>#REF!</v>
      </c>
      <c r="BS98" s="84" t="s">
        <v>72</v>
      </c>
      <c r="BT98" s="84" t="s">
        <v>80</v>
      </c>
      <c r="BU98" s="84" t="s">
        <v>74</v>
      </c>
      <c r="BV98" s="84" t="s">
        <v>75</v>
      </c>
      <c r="BW98" s="84" t="s">
        <v>91</v>
      </c>
      <c r="BX98" s="84" t="s">
        <v>4</v>
      </c>
      <c r="CL98" s="84" t="s">
        <v>1</v>
      </c>
      <c r="CM98" s="84" t="s">
        <v>73</v>
      </c>
    </row>
    <row r="99" spans="1:91" s="4" customFormat="1" ht="16.5" customHeight="1">
      <c r="A99" s="85" t="s">
        <v>82</v>
      </c>
      <c r="B99" s="48"/>
      <c r="C99" s="10"/>
      <c r="D99" s="10"/>
      <c r="E99" s="221" t="s">
        <v>80</v>
      </c>
      <c r="F99" s="221"/>
      <c r="G99" s="221"/>
      <c r="H99" s="221"/>
      <c r="I99" s="221"/>
      <c r="J99" s="10"/>
      <c r="K99" s="221" t="s">
        <v>92</v>
      </c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13" t="e">
        <f>#REF!</f>
        <v>#REF!</v>
      </c>
      <c r="AH99" s="214"/>
      <c r="AI99" s="214"/>
      <c r="AJ99" s="214"/>
      <c r="AK99" s="214"/>
      <c r="AL99" s="214"/>
      <c r="AM99" s="214"/>
      <c r="AN99" s="213" t="e">
        <f t="shared" si="0"/>
        <v>#REF!</v>
      </c>
      <c r="AO99" s="214"/>
      <c r="AP99" s="214"/>
      <c r="AQ99" s="86" t="s">
        <v>84</v>
      </c>
      <c r="AR99" s="48"/>
      <c r="AS99" s="87">
        <v>0</v>
      </c>
      <c r="AT99" s="88" t="e">
        <f t="shared" si="1"/>
        <v>#REF!</v>
      </c>
      <c r="AU99" s="89" t="e">
        <f>#REF!</f>
        <v>#REF!</v>
      </c>
      <c r="AV99" s="88" t="e">
        <f>#REF!</f>
        <v>#REF!</v>
      </c>
      <c r="AW99" s="88" t="e">
        <f>#REF!</f>
        <v>#REF!</v>
      </c>
      <c r="AX99" s="88" t="e">
        <f>#REF!</f>
        <v>#REF!</v>
      </c>
      <c r="AY99" s="88" t="e">
        <f>#REF!</f>
        <v>#REF!</v>
      </c>
      <c r="AZ99" s="88" t="e">
        <f>#REF!</f>
        <v>#REF!</v>
      </c>
      <c r="BA99" s="88" t="e">
        <f>#REF!</f>
        <v>#REF!</v>
      </c>
      <c r="BB99" s="88" t="e">
        <f>#REF!</f>
        <v>#REF!</v>
      </c>
      <c r="BC99" s="88" t="e">
        <f>#REF!</f>
        <v>#REF!</v>
      </c>
      <c r="BD99" s="90" t="e">
        <f>#REF!</f>
        <v>#REF!</v>
      </c>
      <c r="BT99" s="22" t="s">
        <v>85</v>
      </c>
      <c r="BV99" s="22" t="s">
        <v>75</v>
      </c>
      <c r="BW99" s="22" t="s">
        <v>93</v>
      </c>
      <c r="BX99" s="22" t="s">
        <v>91</v>
      </c>
      <c r="CL99" s="22" t="s">
        <v>1</v>
      </c>
    </row>
    <row r="100" spans="1:91" s="4" customFormat="1" ht="16.5" customHeight="1">
      <c r="A100" s="85" t="s">
        <v>82</v>
      </c>
      <c r="B100" s="48"/>
      <c r="C100" s="10"/>
      <c r="D100" s="10"/>
      <c r="E100" s="221" t="s">
        <v>85</v>
      </c>
      <c r="F100" s="221"/>
      <c r="G100" s="221"/>
      <c r="H100" s="221"/>
      <c r="I100" s="221"/>
      <c r="J100" s="10"/>
      <c r="K100" s="221" t="s">
        <v>83</v>
      </c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13">
        <f>'Ulica Pestovateľská'!J32</f>
        <v>0</v>
      </c>
      <c r="AH100" s="214"/>
      <c r="AI100" s="214"/>
      <c r="AJ100" s="214"/>
      <c r="AK100" s="214"/>
      <c r="AL100" s="214"/>
      <c r="AM100" s="214"/>
      <c r="AN100" s="213">
        <f t="shared" si="0"/>
        <v>0</v>
      </c>
      <c r="AO100" s="214"/>
      <c r="AP100" s="214"/>
      <c r="AQ100" s="86" t="s">
        <v>84</v>
      </c>
      <c r="AR100" s="48"/>
      <c r="AS100" s="87">
        <v>0</v>
      </c>
      <c r="AT100" s="88">
        <f t="shared" si="1"/>
        <v>0</v>
      </c>
      <c r="AU100" s="89">
        <f>'Ulica Pestovateľská'!P125</f>
        <v>0</v>
      </c>
      <c r="AV100" s="88">
        <f>'Ulica Pestovateľská'!J35</f>
        <v>0</v>
      </c>
      <c r="AW100" s="88">
        <f>'Ulica Pestovateľská'!J36</f>
        <v>0</v>
      </c>
      <c r="AX100" s="88">
        <f>'Ulica Pestovateľská'!J37</f>
        <v>0</v>
      </c>
      <c r="AY100" s="88">
        <f>'Ulica Pestovateľská'!J38</f>
        <v>0</v>
      </c>
      <c r="AZ100" s="88">
        <f>'Ulica Pestovateľská'!F35</f>
        <v>0</v>
      </c>
      <c r="BA100" s="88">
        <f>'Ulica Pestovateľská'!F36</f>
        <v>0</v>
      </c>
      <c r="BB100" s="88">
        <f>'Ulica Pestovateľská'!F37</f>
        <v>0</v>
      </c>
      <c r="BC100" s="88">
        <f>'Ulica Pestovateľská'!F38</f>
        <v>0</v>
      </c>
      <c r="BD100" s="90">
        <f>'Ulica Pestovateľská'!F39</f>
        <v>0</v>
      </c>
      <c r="BT100" s="22" t="s">
        <v>85</v>
      </c>
      <c r="BV100" s="22" t="s">
        <v>75</v>
      </c>
      <c r="BW100" s="22" t="s">
        <v>94</v>
      </c>
      <c r="BX100" s="22" t="s">
        <v>91</v>
      </c>
      <c r="CL100" s="22" t="s">
        <v>1</v>
      </c>
    </row>
    <row r="101" spans="1:91" s="4" customFormat="1" ht="16.5" customHeight="1">
      <c r="A101" s="85" t="s">
        <v>82</v>
      </c>
      <c r="B101" s="48"/>
      <c r="C101" s="10"/>
      <c r="D101" s="10"/>
      <c r="E101" s="221" t="s">
        <v>12</v>
      </c>
      <c r="F101" s="221"/>
      <c r="G101" s="221"/>
      <c r="H101" s="221"/>
      <c r="I101" s="221"/>
      <c r="J101" s="10"/>
      <c r="K101" s="221" t="s">
        <v>87</v>
      </c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13" t="e">
        <f>#REF!</f>
        <v>#REF!</v>
      </c>
      <c r="AH101" s="214"/>
      <c r="AI101" s="214"/>
      <c r="AJ101" s="214"/>
      <c r="AK101" s="214"/>
      <c r="AL101" s="214"/>
      <c r="AM101" s="214"/>
      <c r="AN101" s="213" t="e">
        <f t="shared" si="0"/>
        <v>#REF!</v>
      </c>
      <c r="AO101" s="214"/>
      <c r="AP101" s="214"/>
      <c r="AQ101" s="86" t="s">
        <v>84</v>
      </c>
      <c r="AR101" s="48"/>
      <c r="AS101" s="91">
        <v>0</v>
      </c>
      <c r="AT101" s="92" t="e">
        <f t="shared" si="1"/>
        <v>#REF!</v>
      </c>
      <c r="AU101" s="93" t="e">
        <f>#REF!</f>
        <v>#REF!</v>
      </c>
      <c r="AV101" s="92" t="e">
        <f>#REF!</f>
        <v>#REF!</v>
      </c>
      <c r="AW101" s="92" t="e">
        <f>#REF!</f>
        <v>#REF!</v>
      </c>
      <c r="AX101" s="92" t="e">
        <f>#REF!</f>
        <v>#REF!</v>
      </c>
      <c r="AY101" s="92" t="e">
        <f>#REF!</f>
        <v>#REF!</v>
      </c>
      <c r="AZ101" s="92" t="e">
        <f>#REF!</f>
        <v>#REF!</v>
      </c>
      <c r="BA101" s="92" t="e">
        <f>#REF!</f>
        <v>#REF!</v>
      </c>
      <c r="BB101" s="92" t="e">
        <f>#REF!</f>
        <v>#REF!</v>
      </c>
      <c r="BC101" s="92" t="e">
        <f>#REF!</f>
        <v>#REF!</v>
      </c>
      <c r="BD101" s="94" t="e">
        <f>#REF!</f>
        <v>#REF!</v>
      </c>
      <c r="BT101" s="22" t="s">
        <v>85</v>
      </c>
      <c r="BV101" s="22" t="s">
        <v>75</v>
      </c>
      <c r="BW101" s="22" t="s">
        <v>95</v>
      </c>
      <c r="BX101" s="22" t="s">
        <v>91</v>
      </c>
      <c r="CL101" s="22" t="s">
        <v>1</v>
      </c>
    </row>
    <row r="102" spans="1:91" s="2" customFormat="1" ht="30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9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30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</sheetData>
  <mergeCells count="66">
    <mergeCell ref="D95:H95"/>
    <mergeCell ref="AG94:AM94"/>
    <mergeCell ref="AN94:AP94"/>
    <mergeCell ref="AS89:AT91"/>
    <mergeCell ref="AM89:AP89"/>
    <mergeCell ref="AM90:AP90"/>
    <mergeCell ref="C92:G92"/>
    <mergeCell ref="AG92:AM92"/>
    <mergeCell ref="AN92:AP92"/>
    <mergeCell ref="I92:AF92"/>
    <mergeCell ref="E96:I96"/>
    <mergeCell ref="K96:AF96"/>
    <mergeCell ref="AG96:AM96"/>
    <mergeCell ref="K97:AF97"/>
    <mergeCell ref="AN97:AP97"/>
    <mergeCell ref="E97:I97"/>
    <mergeCell ref="AG97:AM97"/>
    <mergeCell ref="D98:H98"/>
    <mergeCell ref="J98:AF98"/>
    <mergeCell ref="AN99:AP99"/>
    <mergeCell ref="AG99:AM99"/>
    <mergeCell ref="E99:I99"/>
    <mergeCell ref="K99:AF99"/>
    <mergeCell ref="E100:I100"/>
    <mergeCell ref="K100:AF100"/>
    <mergeCell ref="AN101:AP101"/>
    <mergeCell ref="AG101:AM101"/>
    <mergeCell ref="E101:I101"/>
    <mergeCell ref="K101:AF101"/>
    <mergeCell ref="W30:AE30"/>
    <mergeCell ref="AK30:AO30"/>
    <mergeCell ref="L30:P30"/>
    <mergeCell ref="AK31:AO31"/>
    <mergeCell ref="AN100:AP100"/>
    <mergeCell ref="AG100:AM100"/>
    <mergeCell ref="AG98:AM98"/>
    <mergeCell ref="AN98:AP98"/>
    <mergeCell ref="AN96:AP96"/>
    <mergeCell ref="L85:AO85"/>
    <mergeCell ref="AM87:AN87"/>
    <mergeCell ref="AG95:AM95"/>
    <mergeCell ref="AN95:AP95"/>
    <mergeCell ref="J95:AF95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</mergeCells>
  <hyperlinks>
    <hyperlink ref="A96" location="'1 - Rozpočítané na 70 %'!C2" display="/" xr:uid="{00000000-0004-0000-0000-000000000000}"/>
    <hyperlink ref="A97" location="'2 - Rozpočítané na 30 %'!C2" display="/" xr:uid="{00000000-0004-0000-0000-000001000000}"/>
    <hyperlink ref="A99" location="'1 - Rekonštrukcia cesty'!C2" display="/" xr:uid="{00000000-0004-0000-0000-000002000000}"/>
    <hyperlink ref="A100" location="'2 - Rozpočítané na 70 %'!C2" display="/" xr:uid="{00000000-0004-0000-0000-000003000000}"/>
    <hyperlink ref="A101" location="'3 - Rozpočítané na 30 %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6"/>
  <sheetViews>
    <sheetView showGridLines="0" topLeftCell="A124" workbookViewId="0">
      <selection activeCell="X120" sqref="X1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86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hidden="1" customHeight="1">
      <c r="B4" s="17"/>
      <c r="D4" s="18" t="s">
        <v>96</v>
      </c>
      <c r="I4" s="95"/>
      <c r="L4" s="17"/>
      <c r="M4" s="97" t="s">
        <v>9</v>
      </c>
      <c r="AT4" s="14" t="s">
        <v>3</v>
      </c>
    </row>
    <row r="5" spans="1:46" s="1" customFormat="1" ht="6.95" hidden="1" customHeight="1">
      <c r="B5" s="17"/>
      <c r="I5" s="95"/>
      <c r="L5" s="17"/>
    </row>
    <row r="6" spans="1:46" s="1" customFormat="1" ht="12" hidden="1" customHeight="1">
      <c r="B6" s="17"/>
      <c r="D6" s="24" t="s">
        <v>14</v>
      </c>
      <c r="I6" s="95"/>
      <c r="L6" s="17"/>
    </row>
    <row r="7" spans="1:46" s="1" customFormat="1" ht="16.5" hidden="1" customHeight="1">
      <c r="B7" s="17"/>
      <c r="E7" s="237" t="str">
        <f>'Rekapitulácia stavby'!K6</f>
        <v>OÚ Tomášov - Rekonštrukcia chodníka</v>
      </c>
      <c r="F7" s="238"/>
      <c r="G7" s="238"/>
      <c r="H7" s="238"/>
      <c r="I7" s="95"/>
      <c r="L7" s="17"/>
    </row>
    <row r="8" spans="1:46" s="1" customFormat="1" ht="12" hidden="1" customHeight="1">
      <c r="B8" s="17"/>
      <c r="D8" s="24" t="s">
        <v>97</v>
      </c>
      <c r="I8" s="95"/>
      <c r="L8" s="17"/>
    </row>
    <row r="9" spans="1:46" s="2" customFormat="1" ht="16.5" hidden="1" customHeight="1">
      <c r="A9" s="29"/>
      <c r="B9" s="30"/>
      <c r="C9" s="29"/>
      <c r="D9" s="29"/>
      <c r="E9" s="237" t="s">
        <v>98</v>
      </c>
      <c r="F9" s="236"/>
      <c r="G9" s="236"/>
      <c r="H9" s="236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hidden="1" customHeight="1">
      <c r="A10" s="29"/>
      <c r="B10" s="30"/>
      <c r="C10" s="29"/>
      <c r="D10" s="24" t="s">
        <v>99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hidden="1" customHeight="1">
      <c r="A11" s="29"/>
      <c r="B11" s="30"/>
      <c r="C11" s="29"/>
      <c r="D11" s="29"/>
      <c r="E11" s="218" t="s">
        <v>100</v>
      </c>
      <c r="F11" s="236"/>
      <c r="G11" s="236"/>
      <c r="H11" s="236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idden="1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hidden="1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99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99" t="s">
        <v>20</v>
      </c>
      <c r="J14" s="52" t="str">
        <f>'Rekapitulácia stavby'!AN8</f>
        <v>10. 2. 2020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hidden="1" customHeight="1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hidden="1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99" t="s">
        <v>23</v>
      </c>
      <c r="J16" s="22" t="str">
        <f>IF('Rekapitulácia stavby'!AN10="","",'Rekapitulácia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hidden="1" customHeight="1">
      <c r="A17" s="29"/>
      <c r="B17" s="30"/>
      <c r="C17" s="29"/>
      <c r="D17" s="29"/>
      <c r="E17" s="22" t="str">
        <f>IF('Rekapitulácia stavby'!E11="","",'Rekapitulácia stavby'!E11)</f>
        <v xml:space="preserve"> </v>
      </c>
      <c r="F17" s="29"/>
      <c r="G17" s="29"/>
      <c r="H17" s="29"/>
      <c r="I17" s="99" t="s">
        <v>25</v>
      </c>
      <c r="J17" s="22" t="str">
        <f>IF('Rekapitulácia stavby'!AN11="","",'Rekapitulácia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hidden="1" customHeight="1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hidden="1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99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hidden="1" customHeight="1">
      <c r="A20" s="29"/>
      <c r="B20" s="30"/>
      <c r="C20" s="29"/>
      <c r="D20" s="29"/>
      <c r="E20" s="239" t="str">
        <f>'Rekapitulácia stavby'!E14</f>
        <v>Vyplň údaj</v>
      </c>
      <c r="F20" s="205"/>
      <c r="G20" s="205"/>
      <c r="H20" s="205"/>
      <c r="I20" s="99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hidden="1" customHeight="1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hidden="1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99" t="s">
        <v>23</v>
      </c>
      <c r="J22" s="22" t="str">
        <f>IF('Rekapitulácia stavby'!AN16="","",'Rekapitulácia stavby'!AN16)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hidden="1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99" t="s">
        <v>25</v>
      </c>
      <c r="J23" s="22" t="str">
        <f>IF('Rekapitulácia stavby'!AN17="","",'Rekapitulácia stavby'!AN17)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hidden="1" customHeight="1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hidden="1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99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hidden="1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hidden="1" customHeight="1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hidden="1" customHeight="1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hidden="1" customHeight="1">
      <c r="A29" s="100"/>
      <c r="B29" s="101"/>
      <c r="C29" s="100"/>
      <c r="D29" s="100"/>
      <c r="E29" s="209" t="s">
        <v>1</v>
      </c>
      <c r="F29" s="209"/>
      <c r="G29" s="209"/>
      <c r="H29" s="209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hidden="1" customHeight="1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hidden="1" customHeight="1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ROUND(J125,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hidden="1" customHeight="1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107" t="s">
        <v>37</v>
      </c>
      <c r="E35" s="24" t="s">
        <v>38</v>
      </c>
      <c r="F35" s="108">
        <f>ROUND((SUM(BE125:BE145)),  2)</f>
        <v>0</v>
      </c>
      <c r="G35" s="29"/>
      <c r="H35" s="29"/>
      <c r="I35" s="109">
        <v>0.2</v>
      </c>
      <c r="J35" s="108">
        <f>ROUND(((SUM(BE125:BE145))*I35),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8">
        <f>ROUND((SUM(BF125:BF145)),  2)</f>
        <v>0</v>
      </c>
      <c r="G36" s="29"/>
      <c r="H36" s="29"/>
      <c r="I36" s="109">
        <v>0.2</v>
      </c>
      <c r="J36" s="108">
        <f>ROUND(((SUM(BF125:BF145))*I36),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8">
        <f>ROUND((SUM(BG125:BG145)),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41</v>
      </c>
      <c r="F38" s="108">
        <f>ROUND((SUM(BH125:BH145)),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42</v>
      </c>
      <c r="F39" s="108">
        <f>ROUND((SUM(BI125:BI145)),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hidden="1" customHeight="1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hidden="1" customHeight="1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hidden="1" customHeight="1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hidden="1" customHeight="1">
      <c r="B43" s="17"/>
      <c r="I43" s="95"/>
      <c r="L43" s="17"/>
    </row>
    <row r="44" spans="1:31" s="1" customFormat="1" ht="14.45" hidden="1" customHeight="1">
      <c r="B44" s="17"/>
      <c r="I44" s="95"/>
      <c r="L44" s="17"/>
    </row>
    <row r="45" spans="1:31" s="1" customFormat="1" ht="14.45" hidden="1" customHeight="1">
      <c r="B45" s="17"/>
      <c r="I45" s="95"/>
      <c r="L45" s="17"/>
    </row>
    <row r="46" spans="1:31" s="1" customFormat="1" ht="14.45" hidden="1" customHeight="1">
      <c r="B46" s="17"/>
      <c r="I46" s="95"/>
      <c r="L46" s="17"/>
    </row>
    <row r="47" spans="1:31" s="1" customFormat="1" ht="14.45" hidden="1" customHeight="1">
      <c r="B47" s="17"/>
      <c r="I47" s="95"/>
      <c r="L47" s="17"/>
    </row>
    <row r="48" spans="1:31" s="1" customFormat="1" ht="14.45" hidden="1" customHeight="1">
      <c r="B48" s="17"/>
      <c r="I48" s="95"/>
      <c r="L48" s="17"/>
    </row>
    <row r="49" spans="1:31" s="1" customFormat="1" ht="14.45" hidden="1" customHeight="1">
      <c r="B49" s="17"/>
      <c r="I49" s="95"/>
      <c r="L49" s="17"/>
    </row>
    <row r="50" spans="1:31" s="2" customFormat="1" ht="14.45" hidden="1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31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37" t="str">
        <f>E7</f>
        <v>OÚ Tomášov - Rekonštrukcia chodníka</v>
      </c>
      <c r="F85" s="238"/>
      <c r="G85" s="238"/>
      <c r="H85" s="238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97</v>
      </c>
      <c r="I86" s="95"/>
      <c r="L86" s="17"/>
    </row>
    <row r="87" spans="1:31" s="2" customFormat="1" ht="16.5" hidden="1" customHeight="1">
      <c r="A87" s="29"/>
      <c r="B87" s="30"/>
      <c r="C87" s="29"/>
      <c r="D87" s="29"/>
      <c r="E87" s="237" t="s">
        <v>98</v>
      </c>
      <c r="F87" s="236"/>
      <c r="G87" s="236"/>
      <c r="H87" s="236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99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18" t="str">
        <f>E11</f>
        <v>1 - Rozpočítané na 70 %</v>
      </c>
      <c r="F89" s="236"/>
      <c r="G89" s="236"/>
      <c r="H89" s="236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18</v>
      </c>
      <c r="D91" s="29"/>
      <c r="E91" s="29"/>
      <c r="F91" s="22" t="str">
        <f>F14</f>
        <v>Tomášov</v>
      </c>
      <c r="G91" s="29"/>
      <c r="H91" s="29"/>
      <c r="I91" s="99" t="s">
        <v>20</v>
      </c>
      <c r="J91" s="52" t="str">
        <f>IF(J14="","",J14)</f>
        <v>10. 2. 2020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22</v>
      </c>
      <c r="D93" s="29"/>
      <c r="E93" s="29"/>
      <c r="F93" s="22" t="str">
        <f>E17</f>
        <v xml:space="preserve"> </v>
      </c>
      <c r="G93" s="29"/>
      <c r="H93" s="29"/>
      <c r="I93" s="99" t="s">
        <v>28</v>
      </c>
      <c r="J93" s="27" t="str">
        <f>E23</f>
        <v xml:space="preserve"> 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99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24" t="s">
        <v>102</v>
      </c>
      <c r="D96" s="110"/>
      <c r="E96" s="110"/>
      <c r="F96" s="110"/>
      <c r="G96" s="110"/>
      <c r="H96" s="110"/>
      <c r="I96" s="125"/>
      <c r="J96" s="126" t="s">
        <v>103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27" t="s">
        <v>104</v>
      </c>
      <c r="D98" s="29"/>
      <c r="E98" s="29"/>
      <c r="F98" s="29"/>
      <c r="G98" s="29"/>
      <c r="H98" s="29"/>
      <c r="I98" s="98"/>
      <c r="J98" s="68">
        <f>J125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105</v>
      </c>
    </row>
    <row r="99" spans="1:47" s="9" customFormat="1" ht="24.95" hidden="1" customHeight="1">
      <c r="B99" s="128"/>
      <c r="D99" s="129" t="s">
        <v>106</v>
      </c>
      <c r="E99" s="130"/>
      <c r="F99" s="130"/>
      <c r="G99" s="130"/>
      <c r="H99" s="130"/>
      <c r="I99" s="131"/>
      <c r="J99" s="132">
        <f>J126</f>
        <v>0</v>
      </c>
      <c r="L99" s="128"/>
    </row>
    <row r="100" spans="1:47" s="10" customFormat="1" ht="19.899999999999999" hidden="1" customHeight="1">
      <c r="B100" s="133"/>
      <c r="D100" s="134" t="s">
        <v>107</v>
      </c>
      <c r="E100" s="135"/>
      <c r="F100" s="135"/>
      <c r="G100" s="135"/>
      <c r="H100" s="135"/>
      <c r="I100" s="136"/>
      <c r="J100" s="137">
        <f>J127</f>
        <v>0</v>
      </c>
      <c r="L100" s="133"/>
    </row>
    <row r="101" spans="1:47" s="10" customFormat="1" ht="19.899999999999999" hidden="1" customHeight="1">
      <c r="B101" s="133"/>
      <c r="D101" s="134" t="s">
        <v>108</v>
      </c>
      <c r="E101" s="135"/>
      <c r="F101" s="135"/>
      <c r="G101" s="135"/>
      <c r="H101" s="135"/>
      <c r="I101" s="136"/>
      <c r="J101" s="137">
        <f>J134</f>
        <v>0</v>
      </c>
      <c r="L101" s="133"/>
    </row>
    <row r="102" spans="1:47" s="10" customFormat="1" ht="19.899999999999999" hidden="1" customHeight="1">
      <c r="B102" s="133"/>
      <c r="D102" s="134" t="s">
        <v>109</v>
      </c>
      <c r="E102" s="135"/>
      <c r="F102" s="135"/>
      <c r="G102" s="135"/>
      <c r="H102" s="135"/>
      <c r="I102" s="136"/>
      <c r="J102" s="137">
        <f>J139</f>
        <v>0</v>
      </c>
      <c r="L102" s="133"/>
    </row>
    <row r="103" spans="1:47" s="10" customFormat="1" ht="19.899999999999999" hidden="1" customHeight="1">
      <c r="B103" s="133"/>
      <c r="D103" s="134" t="s">
        <v>110</v>
      </c>
      <c r="E103" s="135"/>
      <c r="F103" s="135"/>
      <c r="G103" s="135"/>
      <c r="H103" s="135"/>
      <c r="I103" s="136"/>
      <c r="J103" s="137">
        <f>J144</f>
        <v>0</v>
      </c>
      <c r="L103" s="133"/>
    </row>
    <row r="104" spans="1:47" s="2" customFormat="1" ht="21.75" hidden="1" customHeight="1">
      <c r="A104" s="29"/>
      <c r="B104" s="30"/>
      <c r="C104" s="29"/>
      <c r="D104" s="29"/>
      <c r="E104" s="29"/>
      <c r="F104" s="29"/>
      <c r="G104" s="29"/>
      <c r="H104" s="29"/>
      <c r="I104" s="98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6.95" hidden="1" customHeight="1">
      <c r="A105" s="29"/>
      <c r="B105" s="44"/>
      <c r="C105" s="45"/>
      <c r="D105" s="45"/>
      <c r="E105" s="45"/>
      <c r="F105" s="45"/>
      <c r="G105" s="45"/>
      <c r="H105" s="45"/>
      <c r="I105" s="122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hidden="1"/>
    <row r="107" spans="1:47" hidden="1"/>
    <row r="108" spans="1:47" hidden="1"/>
    <row r="109" spans="1:47" s="2" customFormat="1" ht="6.95" customHeight="1">
      <c r="A109" s="29"/>
      <c r="B109" s="46"/>
      <c r="C109" s="47"/>
      <c r="D109" s="47"/>
      <c r="E109" s="47"/>
      <c r="F109" s="47"/>
      <c r="G109" s="47"/>
      <c r="H109" s="47"/>
      <c r="I109" s="123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4.95" customHeight="1">
      <c r="A110" s="29"/>
      <c r="B110" s="30"/>
      <c r="C110" s="18" t="s">
        <v>111</v>
      </c>
      <c r="D110" s="29"/>
      <c r="E110" s="29"/>
      <c r="F110" s="29"/>
      <c r="G110" s="29"/>
      <c r="H110" s="2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2" customHeight="1">
      <c r="A112" s="29"/>
      <c r="B112" s="30"/>
      <c r="C112" s="24" t="s">
        <v>14</v>
      </c>
      <c r="D112" s="29"/>
      <c r="E112" s="29"/>
      <c r="F112" s="29"/>
      <c r="G112" s="29"/>
      <c r="H112" s="29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37" t="str">
        <f>E7</f>
        <v>OÚ Tomášov - Rekonštrukcia chodníka</v>
      </c>
      <c r="F113" s="238"/>
      <c r="G113" s="238"/>
      <c r="H113" s="238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" customFormat="1" ht="12" customHeight="1">
      <c r="B114" s="17"/>
      <c r="C114" s="24" t="s">
        <v>97</v>
      </c>
      <c r="I114" s="95"/>
      <c r="L114" s="17"/>
    </row>
    <row r="115" spans="1:65" s="2" customFormat="1" ht="16.5" customHeight="1">
      <c r="A115" s="29"/>
      <c r="B115" s="30"/>
      <c r="C115" s="29"/>
      <c r="D115" s="29"/>
      <c r="E115" s="237" t="s">
        <v>98</v>
      </c>
      <c r="F115" s="236"/>
      <c r="G115" s="236"/>
      <c r="H115" s="236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99</v>
      </c>
      <c r="D116" s="29"/>
      <c r="E116" s="29"/>
      <c r="F116" s="29"/>
      <c r="G116" s="29"/>
      <c r="H116" s="29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218"/>
      <c r="F117" s="236"/>
      <c r="G117" s="236"/>
      <c r="H117" s="236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9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18</v>
      </c>
      <c r="D119" s="29"/>
      <c r="E119" s="29"/>
      <c r="F119" s="22" t="str">
        <f>F14</f>
        <v>Tomášov</v>
      </c>
      <c r="G119" s="29"/>
      <c r="H119" s="29"/>
      <c r="I119" s="99" t="s">
        <v>20</v>
      </c>
      <c r="J119" s="52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22</v>
      </c>
      <c r="D121" s="29"/>
      <c r="E121" s="29"/>
      <c r="F121" s="22" t="str">
        <f>E17</f>
        <v xml:space="preserve"> </v>
      </c>
      <c r="G121" s="29"/>
      <c r="H121" s="29"/>
      <c r="I121" s="99" t="s">
        <v>28</v>
      </c>
      <c r="J121" s="27" t="str">
        <f>E23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26</v>
      </c>
      <c r="D122" s="29"/>
      <c r="E122" s="29"/>
      <c r="F122" s="22" t="str">
        <f>IF(E20="","",E20)</f>
        <v>Vyplň údaj</v>
      </c>
      <c r="G122" s="29"/>
      <c r="H122" s="29"/>
      <c r="I122" s="99" t="s">
        <v>31</v>
      </c>
      <c r="J122" s="27" t="str">
        <f>E26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98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38"/>
      <c r="B124" s="139"/>
      <c r="C124" s="140" t="s">
        <v>112</v>
      </c>
      <c r="D124" s="141" t="s">
        <v>58</v>
      </c>
      <c r="E124" s="141" t="s">
        <v>54</v>
      </c>
      <c r="F124" s="141" t="s">
        <v>55</v>
      </c>
      <c r="G124" s="141" t="s">
        <v>113</v>
      </c>
      <c r="H124" s="141" t="s">
        <v>114</v>
      </c>
      <c r="I124" s="142" t="s">
        <v>115</v>
      </c>
      <c r="J124" s="143" t="s">
        <v>103</v>
      </c>
      <c r="K124" s="144" t="s">
        <v>116</v>
      </c>
      <c r="L124" s="145"/>
      <c r="M124" s="59" t="s">
        <v>1</v>
      </c>
      <c r="N124" s="60" t="s">
        <v>37</v>
      </c>
      <c r="O124" s="60" t="s">
        <v>117</v>
      </c>
      <c r="P124" s="60" t="s">
        <v>118</v>
      </c>
      <c r="Q124" s="60" t="s">
        <v>119</v>
      </c>
      <c r="R124" s="60" t="s">
        <v>120</v>
      </c>
      <c r="S124" s="60" t="s">
        <v>121</v>
      </c>
      <c r="T124" s="61" t="s">
        <v>122</v>
      </c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</row>
    <row r="125" spans="1:65" s="2" customFormat="1" ht="22.9" customHeight="1">
      <c r="A125" s="29"/>
      <c r="B125" s="30"/>
      <c r="C125" s="66" t="s">
        <v>104</v>
      </c>
      <c r="D125" s="29"/>
      <c r="E125" s="29"/>
      <c r="F125" s="29"/>
      <c r="G125" s="29"/>
      <c r="H125" s="29"/>
      <c r="I125" s="98"/>
      <c r="J125" s="146">
        <f>BK125</f>
        <v>0</v>
      </c>
      <c r="K125" s="29"/>
      <c r="L125" s="30"/>
      <c r="M125" s="62"/>
      <c r="N125" s="53"/>
      <c r="O125" s="63"/>
      <c r="P125" s="147">
        <f>P126</f>
        <v>0</v>
      </c>
      <c r="Q125" s="63"/>
      <c r="R125" s="147">
        <f>R126</f>
        <v>441.33478799999995</v>
      </c>
      <c r="S125" s="63"/>
      <c r="T125" s="148">
        <f>T126</f>
        <v>168.84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72</v>
      </c>
      <c r="AU125" s="14" t="s">
        <v>105</v>
      </c>
      <c r="BK125" s="149">
        <f>BK126</f>
        <v>0</v>
      </c>
    </row>
    <row r="126" spans="1:65" s="12" customFormat="1" ht="25.9" customHeight="1">
      <c r="B126" s="150"/>
      <c r="D126" s="151" t="s">
        <v>72</v>
      </c>
      <c r="E126" s="152" t="s">
        <v>123</v>
      </c>
      <c r="F126" s="152" t="s">
        <v>124</v>
      </c>
      <c r="I126" s="153"/>
      <c r="J126" s="154">
        <f>BK126</f>
        <v>0</v>
      </c>
      <c r="L126" s="150"/>
      <c r="M126" s="155"/>
      <c r="N126" s="156"/>
      <c r="O126" s="156"/>
      <c r="P126" s="157">
        <f>P127+P134+P139+P144</f>
        <v>0</v>
      </c>
      <c r="Q126" s="156"/>
      <c r="R126" s="157">
        <f>R127+R134+R139+R144</f>
        <v>441.33478799999995</v>
      </c>
      <c r="S126" s="156"/>
      <c r="T126" s="158">
        <f>T127+T134+T139+T144</f>
        <v>168.84</v>
      </c>
      <c r="AR126" s="151" t="s">
        <v>80</v>
      </c>
      <c r="AT126" s="159" t="s">
        <v>72</v>
      </c>
      <c r="AU126" s="159" t="s">
        <v>73</v>
      </c>
      <c r="AY126" s="151" t="s">
        <v>125</v>
      </c>
      <c r="BK126" s="160">
        <f>BK127+BK134+BK139+BK144</f>
        <v>0</v>
      </c>
    </row>
    <row r="127" spans="1:65" s="12" customFormat="1" ht="22.9" customHeight="1">
      <c r="B127" s="150"/>
      <c r="D127" s="151" t="s">
        <v>72</v>
      </c>
      <c r="E127" s="161" t="s">
        <v>80</v>
      </c>
      <c r="F127" s="161" t="s">
        <v>126</v>
      </c>
      <c r="I127" s="153"/>
      <c r="J127" s="162">
        <f>BK127</f>
        <v>0</v>
      </c>
      <c r="L127" s="150"/>
      <c r="M127" s="155"/>
      <c r="N127" s="156"/>
      <c r="O127" s="156"/>
      <c r="P127" s="157">
        <f>SUM(P128:P133)</f>
        <v>0</v>
      </c>
      <c r="Q127" s="156"/>
      <c r="R127" s="157">
        <f>SUM(R128:R133)</f>
        <v>0</v>
      </c>
      <c r="S127" s="156"/>
      <c r="T127" s="158">
        <f>SUM(T128:T133)</f>
        <v>168.84</v>
      </c>
      <c r="AR127" s="151" t="s">
        <v>80</v>
      </c>
      <c r="AT127" s="159" t="s">
        <v>72</v>
      </c>
      <c r="AU127" s="159" t="s">
        <v>80</v>
      </c>
      <c r="AY127" s="151" t="s">
        <v>125</v>
      </c>
      <c r="BK127" s="160">
        <f>SUM(BK128:BK133)</f>
        <v>0</v>
      </c>
    </row>
    <row r="128" spans="1:65" s="2" customFormat="1" ht="21.75" customHeight="1">
      <c r="A128" s="29"/>
      <c r="B128" s="163"/>
      <c r="C128" s="164" t="s">
        <v>80</v>
      </c>
      <c r="D128" s="164" t="s">
        <v>127</v>
      </c>
      <c r="E128" s="165" t="s">
        <v>128</v>
      </c>
      <c r="F128" s="166" t="s">
        <v>129</v>
      </c>
      <c r="G128" s="167" t="s">
        <v>130</v>
      </c>
      <c r="H128" s="168">
        <v>750.4</v>
      </c>
      <c r="I128" s="169"/>
      <c r="J128" s="168">
        <f t="shared" ref="J128:J133" si="0">ROUND(I128*H128,3)</f>
        <v>0</v>
      </c>
      <c r="K128" s="170"/>
      <c r="L128" s="30"/>
      <c r="M128" s="171" t="s">
        <v>1</v>
      </c>
      <c r="N128" s="172" t="s">
        <v>39</v>
      </c>
      <c r="O128" s="55"/>
      <c r="P128" s="173">
        <f t="shared" ref="P128:P133" si="1">O128*H128</f>
        <v>0</v>
      </c>
      <c r="Q128" s="173">
        <v>0</v>
      </c>
      <c r="R128" s="173">
        <f t="shared" ref="R128:R133" si="2">Q128*H128</f>
        <v>0</v>
      </c>
      <c r="S128" s="173">
        <v>0.22500000000000001</v>
      </c>
      <c r="T128" s="174">
        <f t="shared" ref="T128:T133" si="3">S128*H128</f>
        <v>168.84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5" t="s">
        <v>131</v>
      </c>
      <c r="AT128" s="175" t="s">
        <v>127</v>
      </c>
      <c r="AU128" s="175" t="s">
        <v>85</v>
      </c>
      <c r="AY128" s="14" t="s">
        <v>125</v>
      </c>
      <c r="BE128" s="176">
        <f t="shared" ref="BE128:BE133" si="4">IF(N128="základná",J128,0)</f>
        <v>0</v>
      </c>
      <c r="BF128" s="176">
        <f t="shared" ref="BF128:BF133" si="5">IF(N128="znížená",J128,0)</f>
        <v>0</v>
      </c>
      <c r="BG128" s="176">
        <f t="shared" ref="BG128:BG133" si="6">IF(N128="zákl. prenesená",J128,0)</f>
        <v>0</v>
      </c>
      <c r="BH128" s="176">
        <f t="shared" ref="BH128:BH133" si="7">IF(N128="zníž. prenesená",J128,0)</f>
        <v>0</v>
      </c>
      <c r="BI128" s="176">
        <f t="shared" ref="BI128:BI133" si="8">IF(N128="nulová",J128,0)</f>
        <v>0</v>
      </c>
      <c r="BJ128" s="14" t="s">
        <v>85</v>
      </c>
      <c r="BK128" s="177">
        <f t="shared" ref="BK128:BK133" si="9">ROUND(I128*H128,3)</f>
        <v>0</v>
      </c>
      <c r="BL128" s="14" t="s">
        <v>131</v>
      </c>
      <c r="BM128" s="175" t="s">
        <v>132</v>
      </c>
    </row>
    <row r="129" spans="1:65" s="2" customFormat="1" ht="21.75" customHeight="1">
      <c r="A129" s="29"/>
      <c r="B129" s="163"/>
      <c r="C129" s="164" t="s">
        <v>85</v>
      </c>
      <c r="D129" s="164" t="s">
        <v>127</v>
      </c>
      <c r="E129" s="165" t="s">
        <v>133</v>
      </c>
      <c r="F129" s="166" t="s">
        <v>134</v>
      </c>
      <c r="G129" s="167" t="s">
        <v>135</v>
      </c>
      <c r="H129" s="168">
        <v>112.56</v>
      </c>
      <c r="I129" s="169"/>
      <c r="J129" s="168">
        <f t="shared" si="0"/>
        <v>0</v>
      </c>
      <c r="K129" s="170"/>
      <c r="L129" s="30"/>
      <c r="M129" s="171" t="s">
        <v>1</v>
      </c>
      <c r="N129" s="172" t="s">
        <v>39</v>
      </c>
      <c r="O129" s="55"/>
      <c r="P129" s="173">
        <f t="shared" si="1"/>
        <v>0</v>
      </c>
      <c r="Q129" s="173">
        <v>0</v>
      </c>
      <c r="R129" s="173">
        <f t="shared" si="2"/>
        <v>0</v>
      </c>
      <c r="S129" s="173">
        <v>0</v>
      </c>
      <c r="T129" s="17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5" t="s">
        <v>131</v>
      </c>
      <c r="AT129" s="175" t="s">
        <v>127</v>
      </c>
      <c r="AU129" s="175" t="s">
        <v>85</v>
      </c>
      <c r="AY129" s="14" t="s">
        <v>125</v>
      </c>
      <c r="BE129" s="176">
        <f t="shared" si="4"/>
        <v>0</v>
      </c>
      <c r="BF129" s="176">
        <f t="shared" si="5"/>
        <v>0</v>
      </c>
      <c r="BG129" s="176">
        <f t="shared" si="6"/>
        <v>0</v>
      </c>
      <c r="BH129" s="176">
        <f t="shared" si="7"/>
        <v>0</v>
      </c>
      <c r="BI129" s="176">
        <f t="shared" si="8"/>
        <v>0</v>
      </c>
      <c r="BJ129" s="14" t="s">
        <v>85</v>
      </c>
      <c r="BK129" s="177">
        <f t="shared" si="9"/>
        <v>0</v>
      </c>
      <c r="BL129" s="14" t="s">
        <v>131</v>
      </c>
      <c r="BM129" s="175" t="s">
        <v>136</v>
      </c>
    </row>
    <row r="130" spans="1:65" s="2" customFormat="1" ht="21.75" customHeight="1">
      <c r="A130" s="29"/>
      <c r="B130" s="163"/>
      <c r="C130" s="164" t="s">
        <v>12</v>
      </c>
      <c r="D130" s="164" t="s">
        <v>127</v>
      </c>
      <c r="E130" s="165" t="s">
        <v>137</v>
      </c>
      <c r="F130" s="166" t="s">
        <v>138</v>
      </c>
      <c r="G130" s="167" t="s">
        <v>135</v>
      </c>
      <c r="H130" s="168">
        <v>33.768000000000001</v>
      </c>
      <c r="I130" s="169"/>
      <c r="J130" s="168">
        <f t="shared" si="0"/>
        <v>0</v>
      </c>
      <c r="K130" s="170"/>
      <c r="L130" s="30"/>
      <c r="M130" s="171" t="s">
        <v>1</v>
      </c>
      <c r="N130" s="172" t="s">
        <v>39</v>
      </c>
      <c r="O130" s="55"/>
      <c r="P130" s="173">
        <f t="shared" si="1"/>
        <v>0</v>
      </c>
      <c r="Q130" s="173">
        <v>0</v>
      </c>
      <c r="R130" s="173">
        <f t="shared" si="2"/>
        <v>0</v>
      </c>
      <c r="S130" s="173">
        <v>0</v>
      </c>
      <c r="T130" s="17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5" t="s">
        <v>131</v>
      </c>
      <c r="AT130" s="175" t="s">
        <v>127</v>
      </c>
      <c r="AU130" s="175" t="s">
        <v>85</v>
      </c>
      <c r="AY130" s="14" t="s">
        <v>125</v>
      </c>
      <c r="BE130" s="176">
        <f t="shared" si="4"/>
        <v>0</v>
      </c>
      <c r="BF130" s="176">
        <f t="shared" si="5"/>
        <v>0</v>
      </c>
      <c r="BG130" s="176">
        <f t="shared" si="6"/>
        <v>0</v>
      </c>
      <c r="BH130" s="176">
        <f t="shared" si="7"/>
        <v>0</v>
      </c>
      <c r="BI130" s="176">
        <f t="shared" si="8"/>
        <v>0</v>
      </c>
      <c r="BJ130" s="14" t="s">
        <v>85</v>
      </c>
      <c r="BK130" s="177">
        <f t="shared" si="9"/>
        <v>0</v>
      </c>
      <c r="BL130" s="14" t="s">
        <v>131</v>
      </c>
      <c r="BM130" s="175" t="s">
        <v>139</v>
      </c>
    </row>
    <row r="131" spans="1:65" s="2" customFormat="1" ht="33" customHeight="1">
      <c r="A131" s="29"/>
      <c r="B131" s="163"/>
      <c r="C131" s="164" t="s">
        <v>131</v>
      </c>
      <c r="D131" s="164" t="s">
        <v>127</v>
      </c>
      <c r="E131" s="165" t="s">
        <v>140</v>
      </c>
      <c r="F131" s="166" t="s">
        <v>141</v>
      </c>
      <c r="G131" s="167" t="s">
        <v>135</v>
      </c>
      <c r="H131" s="168">
        <v>112.56</v>
      </c>
      <c r="I131" s="169"/>
      <c r="J131" s="168">
        <f t="shared" si="0"/>
        <v>0</v>
      </c>
      <c r="K131" s="170"/>
      <c r="L131" s="30"/>
      <c r="M131" s="171" t="s">
        <v>1</v>
      </c>
      <c r="N131" s="172" t="s">
        <v>39</v>
      </c>
      <c r="O131" s="55"/>
      <c r="P131" s="173">
        <f t="shared" si="1"/>
        <v>0</v>
      </c>
      <c r="Q131" s="173">
        <v>0</v>
      </c>
      <c r="R131" s="173">
        <f t="shared" si="2"/>
        <v>0</v>
      </c>
      <c r="S131" s="173">
        <v>0</v>
      </c>
      <c r="T131" s="17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5" t="s">
        <v>131</v>
      </c>
      <c r="AT131" s="175" t="s">
        <v>127</v>
      </c>
      <c r="AU131" s="175" t="s">
        <v>85</v>
      </c>
      <c r="AY131" s="14" t="s">
        <v>125</v>
      </c>
      <c r="BE131" s="176">
        <f t="shared" si="4"/>
        <v>0</v>
      </c>
      <c r="BF131" s="176">
        <f t="shared" si="5"/>
        <v>0</v>
      </c>
      <c r="BG131" s="176">
        <f t="shared" si="6"/>
        <v>0</v>
      </c>
      <c r="BH131" s="176">
        <f t="shared" si="7"/>
        <v>0</v>
      </c>
      <c r="BI131" s="176">
        <f t="shared" si="8"/>
        <v>0</v>
      </c>
      <c r="BJ131" s="14" t="s">
        <v>85</v>
      </c>
      <c r="BK131" s="177">
        <f t="shared" si="9"/>
        <v>0</v>
      </c>
      <c r="BL131" s="14" t="s">
        <v>131</v>
      </c>
      <c r="BM131" s="175" t="s">
        <v>142</v>
      </c>
    </row>
    <row r="132" spans="1:65" s="2" customFormat="1" ht="16.5" customHeight="1">
      <c r="A132" s="29"/>
      <c r="B132" s="163"/>
      <c r="C132" s="164" t="s">
        <v>143</v>
      </c>
      <c r="D132" s="164" t="s">
        <v>127</v>
      </c>
      <c r="E132" s="165" t="s">
        <v>144</v>
      </c>
      <c r="F132" s="166" t="s">
        <v>145</v>
      </c>
      <c r="G132" s="167" t="s">
        <v>135</v>
      </c>
      <c r="H132" s="168">
        <v>93.8</v>
      </c>
      <c r="I132" s="169"/>
      <c r="J132" s="168">
        <f t="shared" si="0"/>
        <v>0</v>
      </c>
      <c r="K132" s="170"/>
      <c r="L132" s="30"/>
      <c r="M132" s="171" t="s">
        <v>1</v>
      </c>
      <c r="N132" s="172" t="s">
        <v>39</v>
      </c>
      <c r="O132" s="55"/>
      <c r="P132" s="173">
        <f t="shared" si="1"/>
        <v>0</v>
      </c>
      <c r="Q132" s="173">
        <v>0</v>
      </c>
      <c r="R132" s="173">
        <f t="shared" si="2"/>
        <v>0</v>
      </c>
      <c r="S132" s="173">
        <v>0</v>
      </c>
      <c r="T132" s="17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5" t="s">
        <v>131</v>
      </c>
      <c r="AT132" s="175" t="s">
        <v>127</v>
      </c>
      <c r="AU132" s="175" t="s">
        <v>85</v>
      </c>
      <c r="AY132" s="14" t="s">
        <v>125</v>
      </c>
      <c r="BE132" s="176">
        <f t="shared" si="4"/>
        <v>0</v>
      </c>
      <c r="BF132" s="176">
        <f t="shared" si="5"/>
        <v>0</v>
      </c>
      <c r="BG132" s="176">
        <f t="shared" si="6"/>
        <v>0</v>
      </c>
      <c r="BH132" s="176">
        <f t="shared" si="7"/>
        <v>0</v>
      </c>
      <c r="BI132" s="176">
        <f t="shared" si="8"/>
        <v>0</v>
      </c>
      <c r="BJ132" s="14" t="s">
        <v>85</v>
      </c>
      <c r="BK132" s="177">
        <f t="shared" si="9"/>
        <v>0</v>
      </c>
      <c r="BL132" s="14" t="s">
        <v>131</v>
      </c>
      <c r="BM132" s="175" t="s">
        <v>146</v>
      </c>
    </row>
    <row r="133" spans="1:65" s="2" customFormat="1" ht="16.5" customHeight="1">
      <c r="A133" s="29"/>
      <c r="B133" s="163"/>
      <c r="C133" s="164" t="s">
        <v>147</v>
      </c>
      <c r="D133" s="164" t="s">
        <v>127</v>
      </c>
      <c r="E133" s="165" t="s">
        <v>148</v>
      </c>
      <c r="F133" s="166" t="s">
        <v>149</v>
      </c>
      <c r="G133" s="167" t="s">
        <v>135</v>
      </c>
      <c r="H133" s="168">
        <v>112.56</v>
      </c>
      <c r="I133" s="169"/>
      <c r="J133" s="168">
        <f t="shared" si="0"/>
        <v>0</v>
      </c>
      <c r="K133" s="170"/>
      <c r="L133" s="30"/>
      <c r="M133" s="171" t="s">
        <v>1</v>
      </c>
      <c r="N133" s="172" t="s">
        <v>39</v>
      </c>
      <c r="O133" s="55"/>
      <c r="P133" s="173">
        <f t="shared" si="1"/>
        <v>0</v>
      </c>
      <c r="Q133" s="173">
        <v>0</v>
      </c>
      <c r="R133" s="173">
        <f t="shared" si="2"/>
        <v>0</v>
      </c>
      <c r="S133" s="173">
        <v>0</v>
      </c>
      <c r="T133" s="17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5" t="s">
        <v>131</v>
      </c>
      <c r="AT133" s="175" t="s">
        <v>127</v>
      </c>
      <c r="AU133" s="175" t="s">
        <v>85</v>
      </c>
      <c r="AY133" s="14" t="s">
        <v>125</v>
      </c>
      <c r="BE133" s="176">
        <f t="shared" si="4"/>
        <v>0</v>
      </c>
      <c r="BF133" s="176">
        <f t="shared" si="5"/>
        <v>0</v>
      </c>
      <c r="BG133" s="176">
        <f t="shared" si="6"/>
        <v>0</v>
      </c>
      <c r="BH133" s="176">
        <f t="shared" si="7"/>
        <v>0</v>
      </c>
      <c r="BI133" s="176">
        <f t="shared" si="8"/>
        <v>0</v>
      </c>
      <c r="BJ133" s="14" t="s">
        <v>85</v>
      </c>
      <c r="BK133" s="177">
        <f t="shared" si="9"/>
        <v>0</v>
      </c>
      <c r="BL133" s="14" t="s">
        <v>131</v>
      </c>
      <c r="BM133" s="175" t="s">
        <v>150</v>
      </c>
    </row>
    <row r="134" spans="1:65" s="12" customFormat="1" ht="22.9" customHeight="1">
      <c r="B134" s="150"/>
      <c r="D134" s="151" t="s">
        <v>72</v>
      </c>
      <c r="E134" s="161" t="s">
        <v>143</v>
      </c>
      <c r="F134" s="161" t="s">
        <v>151</v>
      </c>
      <c r="I134" s="153"/>
      <c r="J134" s="162">
        <f>BK134</f>
        <v>0</v>
      </c>
      <c r="L134" s="150"/>
      <c r="M134" s="155"/>
      <c r="N134" s="156"/>
      <c r="O134" s="156"/>
      <c r="P134" s="157">
        <f>SUM(P135:P138)</f>
        <v>0</v>
      </c>
      <c r="Q134" s="156"/>
      <c r="R134" s="157">
        <f>SUM(R135:R138)</f>
        <v>440.76244799999995</v>
      </c>
      <c r="S134" s="156"/>
      <c r="T134" s="158">
        <f>SUM(T135:T138)</f>
        <v>0</v>
      </c>
      <c r="AR134" s="151" t="s">
        <v>80</v>
      </c>
      <c r="AT134" s="159" t="s">
        <v>72</v>
      </c>
      <c r="AU134" s="159" t="s">
        <v>80</v>
      </c>
      <c r="AY134" s="151" t="s">
        <v>125</v>
      </c>
      <c r="BK134" s="160">
        <f>SUM(BK135:BK138)</f>
        <v>0</v>
      </c>
    </row>
    <row r="135" spans="1:65" s="2" customFormat="1" ht="21.75" customHeight="1">
      <c r="A135" s="29"/>
      <c r="B135" s="163"/>
      <c r="C135" s="164" t="s">
        <v>152</v>
      </c>
      <c r="D135" s="164" t="s">
        <v>127</v>
      </c>
      <c r="E135" s="165" t="s">
        <v>153</v>
      </c>
      <c r="F135" s="166" t="s">
        <v>154</v>
      </c>
      <c r="G135" s="167" t="s">
        <v>130</v>
      </c>
      <c r="H135" s="168">
        <v>750.4</v>
      </c>
      <c r="I135" s="169"/>
      <c r="J135" s="168">
        <f>ROUND(I135*H135,3)</f>
        <v>0</v>
      </c>
      <c r="K135" s="170"/>
      <c r="L135" s="30"/>
      <c r="M135" s="171" t="s">
        <v>1</v>
      </c>
      <c r="N135" s="172" t="s">
        <v>39</v>
      </c>
      <c r="O135" s="55"/>
      <c r="P135" s="173">
        <f>O135*H135</f>
        <v>0</v>
      </c>
      <c r="Q135" s="173">
        <v>0.2024</v>
      </c>
      <c r="R135" s="173">
        <f>Q135*H135</f>
        <v>151.88095999999999</v>
      </c>
      <c r="S135" s="173">
        <v>0</v>
      </c>
      <c r="T135" s="174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5" t="s">
        <v>131</v>
      </c>
      <c r="AT135" s="175" t="s">
        <v>127</v>
      </c>
      <c r="AU135" s="175" t="s">
        <v>85</v>
      </c>
      <c r="AY135" s="14" t="s">
        <v>125</v>
      </c>
      <c r="BE135" s="176">
        <f>IF(N135="základná",J135,0)</f>
        <v>0</v>
      </c>
      <c r="BF135" s="176">
        <f>IF(N135="znížená",J135,0)</f>
        <v>0</v>
      </c>
      <c r="BG135" s="176">
        <f>IF(N135="zákl. prenesená",J135,0)</f>
        <v>0</v>
      </c>
      <c r="BH135" s="176">
        <f>IF(N135="zníž. prenesená",J135,0)</f>
        <v>0</v>
      </c>
      <c r="BI135" s="176">
        <f>IF(N135="nulová",J135,0)</f>
        <v>0</v>
      </c>
      <c r="BJ135" s="14" t="s">
        <v>85</v>
      </c>
      <c r="BK135" s="177">
        <f>ROUND(I135*H135,3)</f>
        <v>0</v>
      </c>
      <c r="BL135" s="14" t="s">
        <v>131</v>
      </c>
      <c r="BM135" s="175" t="s">
        <v>155</v>
      </c>
    </row>
    <row r="136" spans="1:65" s="2" customFormat="1" ht="21.75" customHeight="1">
      <c r="A136" s="29"/>
      <c r="B136" s="163"/>
      <c r="C136" s="164" t="s">
        <v>156</v>
      </c>
      <c r="D136" s="164" t="s">
        <v>127</v>
      </c>
      <c r="E136" s="165" t="s">
        <v>157</v>
      </c>
      <c r="F136" s="166" t="s">
        <v>158</v>
      </c>
      <c r="G136" s="167" t="s">
        <v>130</v>
      </c>
      <c r="H136" s="168">
        <v>750.4</v>
      </c>
      <c r="I136" s="169"/>
      <c r="J136" s="168">
        <f>ROUND(I136*H136,3)</f>
        <v>0</v>
      </c>
      <c r="K136" s="170"/>
      <c r="L136" s="30"/>
      <c r="M136" s="171" t="s">
        <v>1</v>
      </c>
      <c r="N136" s="172" t="s">
        <v>39</v>
      </c>
      <c r="O136" s="55"/>
      <c r="P136" s="173">
        <f>O136*H136</f>
        <v>0</v>
      </c>
      <c r="Q136" s="173">
        <v>0.22377</v>
      </c>
      <c r="R136" s="173">
        <f>Q136*H136</f>
        <v>167.91700799999998</v>
      </c>
      <c r="S136" s="173">
        <v>0</v>
      </c>
      <c r="T136" s="174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5" t="s">
        <v>131</v>
      </c>
      <c r="AT136" s="175" t="s">
        <v>127</v>
      </c>
      <c r="AU136" s="175" t="s">
        <v>85</v>
      </c>
      <c r="AY136" s="14" t="s">
        <v>125</v>
      </c>
      <c r="BE136" s="176">
        <f>IF(N136="základná",J136,0)</f>
        <v>0</v>
      </c>
      <c r="BF136" s="176">
        <f>IF(N136="znížená",J136,0)</f>
        <v>0</v>
      </c>
      <c r="BG136" s="176">
        <f>IF(N136="zákl. prenesená",J136,0)</f>
        <v>0</v>
      </c>
      <c r="BH136" s="176">
        <f>IF(N136="zníž. prenesená",J136,0)</f>
        <v>0</v>
      </c>
      <c r="BI136" s="176">
        <f>IF(N136="nulová",J136,0)</f>
        <v>0</v>
      </c>
      <c r="BJ136" s="14" t="s">
        <v>85</v>
      </c>
      <c r="BK136" s="177">
        <f>ROUND(I136*H136,3)</f>
        <v>0</v>
      </c>
      <c r="BL136" s="14" t="s">
        <v>131</v>
      </c>
      <c r="BM136" s="175" t="s">
        <v>159</v>
      </c>
    </row>
    <row r="137" spans="1:65" s="2" customFormat="1" ht="21.75" customHeight="1">
      <c r="A137" s="29"/>
      <c r="B137" s="163"/>
      <c r="C137" s="164" t="s">
        <v>160</v>
      </c>
      <c r="D137" s="164" t="s">
        <v>127</v>
      </c>
      <c r="E137" s="165" t="s">
        <v>161</v>
      </c>
      <c r="F137" s="166" t="s">
        <v>162</v>
      </c>
      <c r="G137" s="167" t="s">
        <v>130</v>
      </c>
      <c r="H137" s="168">
        <v>750.4</v>
      </c>
      <c r="I137" s="169"/>
      <c r="J137" s="168">
        <f>ROUND(I137*H137,3)</f>
        <v>0</v>
      </c>
      <c r="K137" s="170"/>
      <c r="L137" s="30"/>
      <c r="M137" s="171" t="s">
        <v>1</v>
      </c>
      <c r="N137" s="172" t="s">
        <v>39</v>
      </c>
      <c r="O137" s="55"/>
      <c r="P137" s="173">
        <f>O137*H137</f>
        <v>0</v>
      </c>
      <c r="Q137" s="173">
        <v>5.6100000000000004E-3</v>
      </c>
      <c r="R137" s="173">
        <f>Q137*H137</f>
        <v>4.2097440000000006</v>
      </c>
      <c r="S137" s="173">
        <v>0</v>
      </c>
      <c r="T137" s="174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5" t="s">
        <v>131</v>
      </c>
      <c r="AT137" s="175" t="s">
        <v>127</v>
      </c>
      <c r="AU137" s="175" t="s">
        <v>85</v>
      </c>
      <c r="AY137" s="14" t="s">
        <v>125</v>
      </c>
      <c r="BE137" s="176">
        <f>IF(N137="základná",J137,0)</f>
        <v>0</v>
      </c>
      <c r="BF137" s="176">
        <f>IF(N137="znížená",J137,0)</f>
        <v>0</v>
      </c>
      <c r="BG137" s="176">
        <f>IF(N137="zákl. prenesená",J137,0)</f>
        <v>0</v>
      </c>
      <c r="BH137" s="176">
        <f>IF(N137="zníž. prenesená",J137,0)</f>
        <v>0</v>
      </c>
      <c r="BI137" s="176">
        <f>IF(N137="nulová",J137,0)</f>
        <v>0</v>
      </c>
      <c r="BJ137" s="14" t="s">
        <v>85</v>
      </c>
      <c r="BK137" s="177">
        <f>ROUND(I137*H137,3)</f>
        <v>0</v>
      </c>
      <c r="BL137" s="14" t="s">
        <v>131</v>
      </c>
      <c r="BM137" s="175" t="s">
        <v>163</v>
      </c>
    </row>
    <row r="138" spans="1:65" s="2" customFormat="1" ht="21.75" customHeight="1">
      <c r="A138" s="29"/>
      <c r="B138" s="163"/>
      <c r="C138" s="164" t="s">
        <v>164</v>
      </c>
      <c r="D138" s="164" t="s">
        <v>127</v>
      </c>
      <c r="E138" s="165" t="s">
        <v>165</v>
      </c>
      <c r="F138" s="166" t="s">
        <v>166</v>
      </c>
      <c r="G138" s="167" t="s">
        <v>130</v>
      </c>
      <c r="H138" s="168">
        <v>750.4</v>
      </c>
      <c r="I138" s="169"/>
      <c r="J138" s="168">
        <f>ROUND(I138*H138,3)</f>
        <v>0</v>
      </c>
      <c r="K138" s="170"/>
      <c r="L138" s="30"/>
      <c r="M138" s="171" t="s">
        <v>1</v>
      </c>
      <c r="N138" s="172" t="s">
        <v>39</v>
      </c>
      <c r="O138" s="55"/>
      <c r="P138" s="173">
        <f>O138*H138</f>
        <v>0</v>
      </c>
      <c r="Q138" s="173">
        <v>0.15559000000000001</v>
      </c>
      <c r="R138" s="173">
        <f>Q138*H138</f>
        <v>116.75473599999999</v>
      </c>
      <c r="S138" s="173">
        <v>0</v>
      </c>
      <c r="T138" s="174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5" t="s">
        <v>131</v>
      </c>
      <c r="AT138" s="175" t="s">
        <v>127</v>
      </c>
      <c r="AU138" s="175" t="s">
        <v>85</v>
      </c>
      <c r="AY138" s="14" t="s">
        <v>125</v>
      </c>
      <c r="BE138" s="176">
        <f>IF(N138="základná",J138,0)</f>
        <v>0</v>
      </c>
      <c r="BF138" s="176">
        <f>IF(N138="znížená",J138,0)</f>
        <v>0</v>
      </c>
      <c r="BG138" s="176">
        <f>IF(N138="zákl. prenesená",J138,0)</f>
        <v>0</v>
      </c>
      <c r="BH138" s="176">
        <f>IF(N138="zníž. prenesená",J138,0)</f>
        <v>0</v>
      </c>
      <c r="BI138" s="176">
        <f>IF(N138="nulová",J138,0)</f>
        <v>0</v>
      </c>
      <c r="BJ138" s="14" t="s">
        <v>85</v>
      </c>
      <c r="BK138" s="177">
        <f>ROUND(I138*H138,3)</f>
        <v>0</v>
      </c>
      <c r="BL138" s="14" t="s">
        <v>131</v>
      </c>
      <c r="BM138" s="175" t="s">
        <v>167</v>
      </c>
    </row>
    <row r="139" spans="1:65" s="12" customFormat="1" ht="22.9" customHeight="1">
      <c r="B139" s="150"/>
      <c r="D139" s="151" t="s">
        <v>72</v>
      </c>
      <c r="E139" s="161" t="s">
        <v>160</v>
      </c>
      <c r="F139" s="161" t="s">
        <v>168</v>
      </c>
      <c r="I139" s="153"/>
      <c r="J139" s="162">
        <f>BK139</f>
        <v>0</v>
      </c>
      <c r="L139" s="150"/>
      <c r="M139" s="155"/>
      <c r="N139" s="156"/>
      <c r="O139" s="156"/>
      <c r="P139" s="157">
        <f>SUM(P140:P143)</f>
        <v>0</v>
      </c>
      <c r="Q139" s="156"/>
      <c r="R139" s="157">
        <f>SUM(R140:R143)</f>
        <v>0.57233999999999996</v>
      </c>
      <c r="S139" s="156"/>
      <c r="T139" s="158">
        <f>SUM(T140:T143)</f>
        <v>0</v>
      </c>
      <c r="AR139" s="151" t="s">
        <v>80</v>
      </c>
      <c r="AT139" s="159" t="s">
        <v>72</v>
      </c>
      <c r="AU139" s="159" t="s">
        <v>80</v>
      </c>
      <c r="AY139" s="151" t="s">
        <v>125</v>
      </c>
      <c r="BK139" s="160">
        <f>SUM(BK140:BK143)</f>
        <v>0</v>
      </c>
    </row>
    <row r="140" spans="1:65" s="2" customFormat="1" ht="21.75" customHeight="1">
      <c r="A140" s="29"/>
      <c r="B140" s="163"/>
      <c r="C140" s="164" t="s">
        <v>169</v>
      </c>
      <c r="D140" s="164" t="s">
        <v>127</v>
      </c>
      <c r="E140" s="165" t="s">
        <v>170</v>
      </c>
      <c r="F140" s="166" t="s">
        <v>171</v>
      </c>
      <c r="G140" s="167" t="s">
        <v>172</v>
      </c>
      <c r="H140" s="168">
        <v>1</v>
      </c>
      <c r="I140" s="169"/>
      <c r="J140" s="168">
        <f>ROUND(I140*H140,3)</f>
        <v>0</v>
      </c>
      <c r="K140" s="170"/>
      <c r="L140" s="30"/>
      <c r="M140" s="171" t="s">
        <v>1</v>
      </c>
      <c r="N140" s="172" t="s">
        <v>39</v>
      </c>
      <c r="O140" s="55"/>
      <c r="P140" s="173">
        <f>O140*H140</f>
        <v>0</v>
      </c>
      <c r="Q140" s="173">
        <v>9.5390000000000003E-2</v>
      </c>
      <c r="R140" s="173">
        <f>Q140*H140</f>
        <v>9.5390000000000003E-2</v>
      </c>
      <c r="S140" s="173">
        <v>0</v>
      </c>
      <c r="T140" s="174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5" t="s">
        <v>131</v>
      </c>
      <c r="AT140" s="175" t="s">
        <v>127</v>
      </c>
      <c r="AU140" s="175" t="s">
        <v>85</v>
      </c>
      <c r="AY140" s="14" t="s">
        <v>125</v>
      </c>
      <c r="BE140" s="176">
        <f>IF(N140="základná",J140,0)</f>
        <v>0</v>
      </c>
      <c r="BF140" s="176">
        <f>IF(N140="znížená",J140,0)</f>
        <v>0</v>
      </c>
      <c r="BG140" s="176">
        <f>IF(N140="zákl. prenesená",J140,0)</f>
        <v>0</v>
      </c>
      <c r="BH140" s="176">
        <f>IF(N140="zníž. prenesená",J140,0)</f>
        <v>0</v>
      </c>
      <c r="BI140" s="176">
        <f>IF(N140="nulová",J140,0)</f>
        <v>0</v>
      </c>
      <c r="BJ140" s="14" t="s">
        <v>85</v>
      </c>
      <c r="BK140" s="177">
        <f>ROUND(I140*H140,3)</f>
        <v>0</v>
      </c>
      <c r="BL140" s="14" t="s">
        <v>131</v>
      </c>
      <c r="BM140" s="175" t="s">
        <v>173</v>
      </c>
    </row>
    <row r="141" spans="1:65" s="2" customFormat="1" ht="16.5" customHeight="1">
      <c r="A141" s="29"/>
      <c r="B141" s="163"/>
      <c r="C141" s="164" t="s">
        <v>174</v>
      </c>
      <c r="D141" s="164" t="s">
        <v>127</v>
      </c>
      <c r="E141" s="165" t="s">
        <v>175</v>
      </c>
      <c r="F141" s="166" t="s">
        <v>176</v>
      </c>
      <c r="G141" s="167" t="s">
        <v>172</v>
      </c>
      <c r="H141" s="168">
        <v>5</v>
      </c>
      <c r="I141" s="169"/>
      <c r="J141" s="168">
        <f>ROUND(I141*H141,3)</f>
        <v>0</v>
      </c>
      <c r="K141" s="170"/>
      <c r="L141" s="30"/>
      <c r="M141" s="171" t="s">
        <v>1</v>
      </c>
      <c r="N141" s="172" t="s">
        <v>39</v>
      </c>
      <c r="O141" s="55"/>
      <c r="P141" s="173">
        <f>O141*H141</f>
        <v>0</v>
      </c>
      <c r="Q141" s="173">
        <v>9.5390000000000003E-2</v>
      </c>
      <c r="R141" s="173">
        <f>Q141*H141</f>
        <v>0.47694999999999999</v>
      </c>
      <c r="S141" s="173">
        <v>0</v>
      </c>
      <c r="T141" s="174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5" t="s">
        <v>131</v>
      </c>
      <c r="AT141" s="175" t="s">
        <v>127</v>
      </c>
      <c r="AU141" s="175" t="s">
        <v>85</v>
      </c>
      <c r="AY141" s="14" t="s">
        <v>125</v>
      </c>
      <c r="BE141" s="176">
        <f>IF(N141="základná",J141,0)</f>
        <v>0</v>
      </c>
      <c r="BF141" s="176">
        <f>IF(N141="znížená",J141,0)</f>
        <v>0</v>
      </c>
      <c r="BG141" s="176">
        <f>IF(N141="zákl. prenesená",J141,0)</f>
        <v>0</v>
      </c>
      <c r="BH141" s="176">
        <f>IF(N141="zníž. prenesená",J141,0)</f>
        <v>0</v>
      </c>
      <c r="BI141" s="176">
        <f>IF(N141="nulová",J141,0)</f>
        <v>0</v>
      </c>
      <c r="BJ141" s="14" t="s">
        <v>85</v>
      </c>
      <c r="BK141" s="177">
        <f>ROUND(I141*H141,3)</f>
        <v>0</v>
      </c>
      <c r="BL141" s="14" t="s">
        <v>131</v>
      </c>
      <c r="BM141" s="175" t="s">
        <v>177</v>
      </c>
    </row>
    <row r="142" spans="1:65" s="2" customFormat="1" ht="16.5" customHeight="1">
      <c r="A142" s="29"/>
      <c r="B142" s="163"/>
      <c r="C142" s="164" t="s">
        <v>178</v>
      </c>
      <c r="D142" s="164" t="s">
        <v>127</v>
      </c>
      <c r="E142" s="165" t="s">
        <v>179</v>
      </c>
      <c r="F142" s="166" t="s">
        <v>180</v>
      </c>
      <c r="G142" s="167" t="s">
        <v>181</v>
      </c>
      <c r="H142" s="168">
        <v>168.84</v>
      </c>
      <c r="I142" s="169"/>
      <c r="J142" s="168">
        <f>ROUND(I142*H142,3)</f>
        <v>0</v>
      </c>
      <c r="K142" s="170"/>
      <c r="L142" s="30"/>
      <c r="M142" s="171" t="s">
        <v>1</v>
      </c>
      <c r="N142" s="172" t="s">
        <v>39</v>
      </c>
      <c r="O142" s="55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5" t="s">
        <v>131</v>
      </c>
      <c r="AT142" s="175" t="s">
        <v>127</v>
      </c>
      <c r="AU142" s="175" t="s">
        <v>85</v>
      </c>
      <c r="AY142" s="14" t="s">
        <v>125</v>
      </c>
      <c r="BE142" s="176">
        <f>IF(N142="základná",J142,0)</f>
        <v>0</v>
      </c>
      <c r="BF142" s="176">
        <f>IF(N142="znížená",J142,0)</f>
        <v>0</v>
      </c>
      <c r="BG142" s="176">
        <f>IF(N142="zákl. prenesená",J142,0)</f>
        <v>0</v>
      </c>
      <c r="BH142" s="176">
        <f>IF(N142="zníž. prenesená",J142,0)</f>
        <v>0</v>
      </c>
      <c r="BI142" s="176">
        <f>IF(N142="nulová",J142,0)</f>
        <v>0</v>
      </c>
      <c r="BJ142" s="14" t="s">
        <v>85</v>
      </c>
      <c r="BK142" s="177">
        <f>ROUND(I142*H142,3)</f>
        <v>0</v>
      </c>
      <c r="BL142" s="14" t="s">
        <v>131</v>
      </c>
      <c r="BM142" s="175" t="s">
        <v>182</v>
      </c>
    </row>
    <row r="143" spans="1:65" s="2" customFormat="1" ht="21.75" customHeight="1">
      <c r="A143" s="29"/>
      <c r="B143" s="163"/>
      <c r="C143" s="164" t="s">
        <v>183</v>
      </c>
      <c r="D143" s="164" t="s">
        <v>127</v>
      </c>
      <c r="E143" s="165" t="s">
        <v>184</v>
      </c>
      <c r="F143" s="166" t="s">
        <v>185</v>
      </c>
      <c r="G143" s="167" t="s">
        <v>181</v>
      </c>
      <c r="H143" s="168">
        <v>168.84</v>
      </c>
      <c r="I143" s="169"/>
      <c r="J143" s="168">
        <f>ROUND(I143*H143,3)</f>
        <v>0</v>
      </c>
      <c r="K143" s="170"/>
      <c r="L143" s="30"/>
      <c r="M143" s="171" t="s">
        <v>1</v>
      </c>
      <c r="N143" s="172" t="s">
        <v>39</v>
      </c>
      <c r="O143" s="55"/>
      <c r="P143" s="173">
        <f>O143*H143</f>
        <v>0</v>
      </c>
      <c r="Q143" s="173">
        <v>0</v>
      </c>
      <c r="R143" s="173">
        <f>Q143*H143</f>
        <v>0</v>
      </c>
      <c r="S143" s="173">
        <v>0</v>
      </c>
      <c r="T143" s="174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5" t="s">
        <v>131</v>
      </c>
      <c r="AT143" s="175" t="s">
        <v>127</v>
      </c>
      <c r="AU143" s="175" t="s">
        <v>85</v>
      </c>
      <c r="AY143" s="14" t="s">
        <v>125</v>
      </c>
      <c r="BE143" s="176">
        <f>IF(N143="základná",J143,0)</f>
        <v>0</v>
      </c>
      <c r="BF143" s="176">
        <f>IF(N143="znížená",J143,0)</f>
        <v>0</v>
      </c>
      <c r="BG143" s="176">
        <f>IF(N143="zákl. prenesená",J143,0)</f>
        <v>0</v>
      </c>
      <c r="BH143" s="176">
        <f>IF(N143="zníž. prenesená",J143,0)</f>
        <v>0</v>
      </c>
      <c r="BI143" s="176">
        <f>IF(N143="nulová",J143,0)</f>
        <v>0</v>
      </c>
      <c r="BJ143" s="14" t="s">
        <v>85</v>
      </c>
      <c r="BK143" s="177">
        <f>ROUND(I143*H143,3)</f>
        <v>0</v>
      </c>
      <c r="BL143" s="14" t="s">
        <v>131</v>
      </c>
      <c r="BM143" s="175" t="s">
        <v>186</v>
      </c>
    </row>
    <row r="144" spans="1:65" s="12" customFormat="1" ht="22.9" customHeight="1">
      <c r="B144" s="150"/>
      <c r="D144" s="151" t="s">
        <v>72</v>
      </c>
      <c r="E144" s="161" t="s">
        <v>187</v>
      </c>
      <c r="F144" s="161" t="s">
        <v>188</v>
      </c>
      <c r="I144" s="153"/>
      <c r="J144" s="162">
        <f>BK144</f>
        <v>0</v>
      </c>
      <c r="L144" s="150"/>
      <c r="M144" s="155"/>
      <c r="N144" s="156"/>
      <c r="O144" s="156"/>
      <c r="P144" s="157">
        <f>P145</f>
        <v>0</v>
      </c>
      <c r="Q144" s="156"/>
      <c r="R144" s="157">
        <f>R145</f>
        <v>0</v>
      </c>
      <c r="S144" s="156"/>
      <c r="T144" s="158">
        <f>T145</f>
        <v>0</v>
      </c>
      <c r="AR144" s="151" t="s">
        <v>80</v>
      </c>
      <c r="AT144" s="159" t="s">
        <v>72</v>
      </c>
      <c r="AU144" s="159" t="s">
        <v>80</v>
      </c>
      <c r="AY144" s="151" t="s">
        <v>125</v>
      </c>
      <c r="BK144" s="160">
        <f>BK145</f>
        <v>0</v>
      </c>
    </row>
    <row r="145" spans="1:65" s="2" customFormat="1" ht="21.75" customHeight="1">
      <c r="A145" s="29"/>
      <c r="B145" s="163"/>
      <c r="C145" s="164" t="s">
        <v>189</v>
      </c>
      <c r="D145" s="164" t="s">
        <v>127</v>
      </c>
      <c r="E145" s="165" t="s">
        <v>190</v>
      </c>
      <c r="F145" s="166" t="s">
        <v>191</v>
      </c>
      <c r="G145" s="167" t="s">
        <v>181</v>
      </c>
      <c r="H145" s="168">
        <v>362.21899999999999</v>
      </c>
      <c r="I145" s="169"/>
      <c r="J145" s="168">
        <f>ROUND(I145*H145,3)</f>
        <v>0</v>
      </c>
      <c r="K145" s="170"/>
      <c r="L145" s="30"/>
      <c r="M145" s="178" t="s">
        <v>1</v>
      </c>
      <c r="N145" s="179" t="s">
        <v>39</v>
      </c>
      <c r="O145" s="180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5" t="s">
        <v>131</v>
      </c>
      <c r="AT145" s="175" t="s">
        <v>127</v>
      </c>
      <c r="AU145" s="175" t="s">
        <v>85</v>
      </c>
      <c r="AY145" s="14" t="s">
        <v>125</v>
      </c>
      <c r="BE145" s="176">
        <f>IF(N145="základná",J145,0)</f>
        <v>0</v>
      </c>
      <c r="BF145" s="176">
        <f>IF(N145="znížená",J145,0)</f>
        <v>0</v>
      </c>
      <c r="BG145" s="176">
        <f>IF(N145="zákl. prenesená",J145,0)</f>
        <v>0</v>
      </c>
      <c r="BH145" s="176">
        <f>IF(N145="zníž. prenesená",J145,0)</f>
        <v>0</v>
      </c>
      <c r="BI145" s="176">
        <f>IF(N145="nulová",J145,0)</f>
        <v>0</v>
      </c>
      <c r="BJ145" s="14" t="s">
        <v>85</v>
      </c>
      <c r="BK145" s="177">
        <f>ROUND(I145*H145,3)</f>
        <v>0</v>
      </c>
      <c r="BL145" s="14" t="s">
        <v>131</v>
      </c>
      <c r="BM145" s="175" t="s">
        <v>192</v>
      </c>
    </row>
    <row r="146" spans="1:65" s="2" customFormat="1" ht="6.95" customHeight="1">
      <c r="A146" s="29"/>
      <c r="B146" s="44"/>
      <c r="C146" s="45"/>
      <c r="D146" s="45"/>
      <c r="E146" s="45"/>
      <c r="F146" s="45"/>
      <c r="G146" s="45"/>
      <c r="H146" s="45"/>
      <c r="I146" s="122"/>
      <c r="J146" s="45"/>
      <c r="K146" s="45"/>
      <c r="L146" s="30"/>
      <c r="M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</sheetData>
  <autoFilter ref="C124:K145" xr:uid="{00000000-0009-0000-0000-000001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5"/>
  <sheetViews>
    <sheetView showGridLines="0" tabSelected="1" topLeftCell="A109" workbookViewId="0">
      <selection activeCell="Y128" sqref="Y12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94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hidden="1" customHeight="1">
      <c r="B4" s="17"/>
      <c r="D4" s="18" t="s">
        <v>96</v>
      </c>
      <c r="I4" s="95"/>
      <c r="L4" s="17"/>
      <c r="M4" s="97" t="s">
        <v>9</v>
      </c>
      <c r="AT4" s="14" t="s">
        <v>3</v>
      </c>
    </row>
    <row r="5" spans="1:46" s="1" customFormat="1" ht="6.95" hidden="1" customHeight="1">
      <c r="B5" s="17"/>
      <c r="I5" s="95"/>
      <c r="L5" s="17"/>
    </row>
    <row r="6" spans="1:46" s="1" customFormat="1" ht="12" hidden="1" customHeight="1">
      <c r="B6" s="17"/>
      <c r="D6" s="24" t="s">
        <v>14</v>
      </c>
      <c r="I6" s="95"/>
      <c r="L6" s="17"/>
    </row>
    <row r="7" spans="1:46" s="1" customFormat="1" ht="16.5" hidden="1" customHeight="1">
      <c r="B7" s="17"/>
      <c r="E7" s="237" t="str">
        <f>'Rekapitulácia stavby'!K6</f>
        <v>OÚ Tomášov - Rekonštrukcia chodníka</v>
      </c>
      <c r="F7" s="238"/>
      <c r="G7" s="238"/>
      <c r="H7" s="238"/>
      <c r="I7" s="95"/>
      <c r="L7" s="17"/>
    </row>
    <row r="8" spans="1:46" s="1" customFormat="1" ht="12" hidden="1" customHeight="1">
      <c r="B8" s="17"/>
      <c r="D8" s="24" t="s">
        <v>97</v>
      </c>
      <c r="I8" s="95"/>
      <c r="L8" s="17"/>
    </row>
    <row r="9" spans="1:46" s="2" customFormat="1" ht="16.5" hidden="1" customHeight="1">
      <c r="A9" s="29"/>
      <c r="B9" s="30"/>
      <c r="C9" s="29"/>
      <c r="D9" s="29"/>
      <c r="E9" s="237" t="s">
        <v>193</v>
      </c>
      <c r="F9" s="236"/>
      <c r="G9" s="236"/>
      <c r="H9" s="236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hidden="1" customHeight="1">
      <c r="A10" s="29"/>
      <c r="B10" s="30"/>
      <c r="C10" s="29"/>
      <c r="D10" s="24" t="s">
        <v>99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hidden="1" customHeight="1">
      <c r="A11" s="29"/>
      <c r="B11" s="30"/>
      <c r="C11" s="29"/>
      <c r="D11" s="29"/>
      <c r="E11" s="218" t="s">
        <v>194</v>
      </c>
      <c r="F11" s="236"/>
      <c r="G11" s="236"/>
      <c r="H11" s="236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idden="1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hidden="1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99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99" t="s">
        <v>20</v>
      </c>
      <c r="J14" s="52" t="str">
        <f>'Rekapitulácia stavby'!AN8</f>
        <v>10. 2. 2020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hidden="1" customHeight="1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hidden="1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99" t="s">
        <v>23</v>
      </c>
      <c r="J16" s="22" t="str">
        <f>IF('Rekapitulácia stavby'!AN10="","",'Rekapitulácia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hidden="1" customHeight="1">
      <c r="A17" s="29"/>
      <c r="B17" s="30"/>
      <c r="C17" s="29"/>
      <c r="D17" s="29"/>
      <c r="E17" s="22" t="str">
        <f>IF('Rekapitulácia stavby'!E11="","",'Rekapitulácia stavby'!E11)</f>
        <v xml:space="preserve"> </v>
      </c>
      <c r="F17" s="29"/>
      <c r="G17" s="29"/>
      <c r="H17" s="29"/>
      <c r="I17" s="99" t="s">
        <v>25</v>
      </c>
      <c r="J17" s="22" t="str">
        <f>IF('Rekapitulácia stavby'!AN11="","",'Rekapitulácia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hidden="1" customHeight="1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hidden="1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99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hidden="1" customHeight="1">
      <c r="A20" s="29"/>
      <c r="B20" s="30"/>
      <c r="C20" s="29"/>
      <c r="D20" s="29"/>
      <c r="E20" s="239" t="str">
        <f>'Rekapitulácia stavby'!E14</f>
        <v>Vyplň údaj</v>
      </c>
      <c r="F20" s="205"/>
      <c r="G20" s="205"/>
      <c r="H20" s="205"/>
      <c r="I20" s="99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hidden="1" customHeight="1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hidden="1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99" t="s">
        <v>23</v>
      </c>
      <c r="J22" s="22" t="str">
        <f>IF('Rekapitulácia stavby'!AN16="","",'Rekapitulácia stavby'!AN16)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hidden="1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99" t="s">
        <v>25</v>
      </c>
      <c r="J23" s="22" t="str">
        <f>IF('Rekapitulácia stavby'!AN17="","",'Rekapitulácia stavby'!AN17)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hidden="1" customHeight="1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hidden="1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99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hidden="1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hidden="1" customHeight="1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hidden="1" customHeight="1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hidden="1" customHeight="1">
      <c r="A29" s="100"/>
      <c r="B29" s="101"/>
      <c r="C29" s="100"/>
      <c r="D29" s="100"/>
      <c r="E29" s="209" t="s">
        <v>1</v>
      </c>
      <c r="F29" s="209"/>
      <c r="G29" s="209"/>
      <c r="H29" s="209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hidden="1" customHeight="1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hidden="1" customHeight="1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ROUND(J125,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hidden="1" customHeight="1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107" t="s">
        <v>37</v>
      </c>
      <c r="E35" s="24" t="s">
        <v>38</v>
      </c>
      <c r="F35" s="108">
        <f>ROUND((SUM(BE125:BE154)),  2)</f>
        <v>0</v>
      </c>
      <c r="G35" s="29"/>
      <c r="H35" s="29"/>
      <c r="I35" s="109">
        <v>0.2</v>
      </c>
      <c r="J35" s="108">
        <f>ROUND(((SUM(BE125:BE154))*I35),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8">
        <f>ROUND((SUM(BF125:BF154)),  2)</f>
        <v>0</v>
      </c>
      <c r="G36" s="29"/>
      <c r="H36" s="29"/>
      <c r="I36" s="109">
        <v>0.2</v>
      </c>
      <c r="J36" s="108">
        <f>ROUND(((SUM(BF125:BF154))*I36),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8">
        <f>ROUND((SUM(BG125:BG154)),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41</v>
      </c>
      <c r="F38" s="108">
        <f>ROUND((SUM(BH125:BH154)),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42</v>
      </c>
      <c r="F39" s="108">
        <f>ROUND((SUM(BI125:BI154)),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hidden="1" customHeight="1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hidden="1" customHeight="1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hidden="1" customHeight="1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hidden="1" customHeight="1">
      <c r="B43" s="17"/>
      <c r="I43" s="95"/>
      <c r="L43" s="17"/>
    </row>
    <row r="44" spans="1:31" s="1" customFormat="1" ht="14.45" hidden="1" customHeight="1">
      <c r="B44" s="17"/>
      <c r="I44" s="95"/>
      <c r="L44" s="17"/>
    </row>
    <row r="45" spans="1:31" s="1" customFormat="1" ht="14.45" hidden="1" customHeight="1">
      <c r="B45" s="17"/>
      <c r="I45" s="95"/>
      <c r="L45" s="17"/>
    </row>
    <row r="46" spans="1:31" s="1" customFormat="1" ht="14.45" hidden="1" customHeight="1">
      <c r="B46" s="17"/>
      <c r="I46" s="95"/>
      <c r="L46" s="17"/>
    </row>
    <row r="47" spans="1:31" s="1" customFormat="1" ht="14.45" hidden="1" customHeight="1">
      <c r="B47" s="17"/>
      <c r="I47" s="95"/>
      <c r="L47" s="17"/>
    </row>
    <row r="48" spans="1:31" s="1" customFormat="1" ht="14.45" hidden="1" customHeight="1">
      <c r="B48" s="17"/>
      <c r="I48" s="95"/>
      <c r="L48" s="17"/>
    </row>
    <row r="49" spans="1:31" s="1" customFormat="1" ht="14.45" hidden="1" customHeight="1">
      <c r="B49" s="17"/>
      <c r="I49" s="95"/>
      <c r="L49" s="17"/>
    </row>
    <row r="50" spans="1:31" s="2" customFormat="1" ht="14.45" hidden="1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31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37" t="str">
        <f>E7</f>
        <v>OÚ Tomášov - Rekonštrukcia chodníka</v>
      </c>
      <c r="F85" s="238"/>
      <c r="G85" s="238"/>
      <c r="H85" s="238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97</v>
      </c>
      <c r="I86" s="95"/>
      <c r="L86" s="17"/>
    </row>
    <row r="87" spans="1:31" s="2" customFormat="1" ht="16.5" hidden="1" customHeight="1">
      <c r="A87" s="29"/>
      <c r="B87" s="30"/>
      <c r="C87" s="29"/>
      <c r="D87" s="29"/>
      <c r="E87" s="237" t="s">
        <v>193</v>
      </c>
      <c r="F87" s="236"/>
      <c r="G87" s="236"/>
      <c r="H87" s="236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99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18" t="str">
        <f>E11</f>
        <v>2 - Rozpočítané na 70 %</v>
      </c>
      <c r="F89" s="236"/>
      <c r="G89" s="236"/>
      <c r="H89" s="236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18</v>
      </c>
      <c r="D91" s="29"/>
      <c r="E91" s="29"/>
      <c r="F91" s="22" t="str">
        <f>F14</f>
        <v>Tomášov</v>
      </c>
      <c r="G91" s="29"/>
      <c r="H91" s="29"/>
      <c r="I91" s="99" t="s">
        <v>20</v>
      </c>
      <c r="J91" s="52" t="str">
        <f>IF(J14="","",J14)</f>
        <v>10. 2. 2020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22</v>
      </c>
      <c r="D93" s="29"/>
      <c r="E93" s="29"/>
      <c r="F93" s="22" t="str">
        <f>E17</f>
        <v xml:space="preserve"> </v>
      </c>
      <c r="G93" s="29"/>
      <c r="H93" s="29"/>
      <c r="I93" s="99" t="s">
        <v>28</v>
      </c>
      <c r="J93" s="27" t="str">
        <f>E23</f>
        <v xml:space="preserve"> 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99" t="s">
        <v>31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24" t="s">
        <v>102</v>
      </c>
      <c r="D96" s="110"/>
      <c r="E96" s="110"/>
      <c r="F96" s="110"/>
      <c r="G96" s="110"/>
      <c r="H96" s="110"/>
      <c r="I96" s="125"/>
      <c r="J96" s="126" t="s">
        <v>103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27" t="s">
        <v>104</v>
      </c>
      <c r="D98" s="29"/>
      <c r="E98" s="29"/>
      <c r="F98" s="29"/>
      <c r="G98" s="29"/>
      <c r="H98" s="29"/>
      <c r="I98" s="98"/>
      <c r="J98" s="68">
        <f>J125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105</v>
      </c>
    </row>
    <row r="99" spans="1:47" s="9" customFormat="1" ht="24.95" hidden="1" customHeight="1">
      <c r="B99" s="128"/>
      <c r="D99" s="129" t="s">
        <v>106</v>
      </c>
      <c r="E99" s="130"/>
      <c r="F99" s="130"/>
      <c r="G99" s="130"/>
      <c r="H99" s="130"/>
      <c r="I99" s="131"/>
      <c r="J99" s="132">
        <f>J126</f>
        <v>0</v>
      </c>
      <c r="L99" s="128"/>
    </row>
    <row r="100" spans="1:47" s="10" customFormat="1" ht="19.899999999999999" hidden="1" customHeight="1">
      <c r="B100" s="133"/>
      <c r="D100" s="134" t="s">
        <v>107</v>
      </c>
      <c r="E100" s="135"/>
      <c r="F100" s="135"/>
      <c r="G100" s="135"/>
      <c r="H100" s="135"/>
      <c r="I100" s="136"/>
      <c r="J100" s="137">
        <f>J127</f>
        <v>0</v>
      </c>
      <c r="L100" s="133"/>
    </row>
    <row r="101" spans="1:47" s="10" customFormat="1" ht="19.899999999999999" hidden="1" customHeight="1">
      <c r="B101" s="133"/>
      <c r="D101" s="134" t="s">
        <v>108</v>
      </c>
      <c r="E101" s="135"/>
      <c r="F101" s="135"/>
      <c r="G101" s="135"/>
      <c r="H101" s="135"/>
      <c r="I101" s="136"/>
      <c r="J101" s="137">
        <f>J138</f>
        <v>0</v>
      </c>
      <c r="L101" s="133"/>
    </row>
    <row r="102" spans="1:47" s="10" customFormat="1" ht="19.899999999999999" hidden="1" customHeight="1">
      <c r="B102" s="133"/>
      <c r="D102" s="134" t="s">
        <v>109</v>
      </c>
      <c r="E102" s="135"/>
      <c r="F102" s="135"/>
      <c r="G102" s="135"/>
      <c r="H102" s="135"/>
      <c r="I102" s="136"/>
      <c r="J102" s="137">
        <f>J147</f>
        <v>0</v>
      </c>
      <c r="L102" s="133"/>
    </row>
    <row r="103" spans="1:47" s="10" customFormat="1" ht="19.899999999999999" hidden="1" customHeight="1">
      <c r="B103" s="133"/>
      <c r="D103" s="134" t="s">
        <v>110</v>
      </c>
      <c r="E103" s="135"/>
      <c r="F103" s="135"/>
      <c r="G103" s="135"/>
      <c r="H103" s="135"/>
      <c r="I103" s="136"/>
      <c r="J103" s="137">
        <f>J153</f>
        <v>0</v>
      </c>
      <c r="L103" s="133"/>
    </row>
    <row r="104" spans="1:47" s="2" customFormat="1" ht="21.75" hidden="1" customHeight="1">
      <c r="A104" s="29"/>
      <c r="B104" s="30"/>
      <c r="C104" s="29"/>
      <c r="D104" s="29"/>
      <c r="E104" s="29"/>
      <c r="F104" s="29"/>
      <c r="G104" s="29"/>
      <c r="H104" s="29"/>
      <c r="I104" s="98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6.95" hidden="1" customHeight="1">
      <c r="A105" s="29"/>
      <c r="B105" s="44"/>
      <c r="C105" s="45"/>
      <c r="D105" s="45"/>
      <c r="E105" s="45"/>
      <c r="F105" s="45"/>
      <c r="G105" s="45"/>
      <c r="H105" s="45"/>
      <c r="I105" s="122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hidden="1"/>
    <row r="107" spans="1:47" hidden="1"/>
    <row r="108" spans="1:47" hidden="1"/>
    <row r="109" spans="1:47" s="2" customFormat="1" ht="6.95" customHeight="1">
      <c r="A109" s="29"/>
      <c r="B109" s="46"/>
      <c r="C109" s="47"/>
      <c r="D109" s="47"/>
      <c r="E109" s="47"/>
      <c r="F109" s="47"/>
      <c r="G109" s="47"/>
      <c r="H109" s="47"/>
      <c r="I109" s="123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4.95" customHeight="1">
      <c r="A110" s="29"/>
      <c r="B110" s="30"/>
      <c r="C110" s="18" t="s">
        <v>111</v>
      </c>
      <c r="D110" s="29"/>
      <c r="E110" s="29"/>
      <c r="F110" s="29"/>
      <c r="G110" s="29"/>
      <c r="H110" s="2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2" customHeight="1">
      <c r="A112" s="29"/>
      <c r="B112" s="30"/>
      <c r="C112" s="24" t="s">
        <v>14</v>
      </c>
      <c r="D112" s="29"/>
      <c r="E112" s="29"/>
      <c r="F112" s="29"/>
      <c r="G112" s="29"/>
      <c r="H112" s="29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37" t="str">
        <f>E7</f>
        <v>OÚ Tomášov - Rekonštrukcia chodníka</v>
      </c>
      <c r="F113" s="238"/>
      <c r="G113" s="238"/>
      <c r="H113" s="238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" customFormat="1" ht="12" customHeight="1">
      <c r="B114" s="17"/>
      <c r="C114" s="24" t="s">
        <v>97</v>
      </c>
      <c r="I114" s="95"/>
      <c r="L114" s="17"/>
    </row>
    <row r="115" spans="1:65" s="2" customFormat="1" ht="16.5" customHeight="1">
      <c r="A115" s="29"/>
      <c r="B115" s="30"/>
      <c r="C115" s="29"/>
      <c r="D115" s="29"/>
      <c r="E115" s="237" t="s">
        <v>193</v>
      </c>
      <c r="F115" s="236"/>
      <c r="G115" s="236"/>
      <c r="H115" s="236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99</v>
      </c>
      <c r="D116" s="29"/>
      <c r="E116" s="29"/>
      <c r="F116" s="29"/>
      <c r="G116" s="29"/>
      <c r="H116" s="29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218"/>
      <c r="F117" s="236"/>
      <c r="G117" s="236"/>
      <c r="H117" s="236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9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18</v>
      </c>
      <c r="D119" s="29"/>
      <c r="E119" s="29"/>
      <c r="F119" s="22" t="str">
        <f>F14</f>
        <v>Tomášov</v>
      </c>
      <c r="G119" s="29"/>
      <c r="H119" s="29"/>
      <c r="I119" s="99" t="s">
        <v>20</v>
      </c>
      <c r="J119" s="52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22</v>
      </c>
      <c r="D121" s="29"/>
      <c r="E121" s="29"/>
      <c r="F121" s="22" t="str">
        <f>E17</f>
        <v xml:space="preserve"> </v>
      </c>
      <c r="G121" s="29"/>
      <c r="H121" s="29"/>
      <c r="I121" s="99" t="s">
        <v>28</v>
      </c>
      <c r="J121" s="27" t="str">
        <f>E23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26</v>
      </c>
      <c r="D122" s="29"/>
      <c r="E122" s="29"/>
      <c r="F122" s="22" t="str">
        <f>IF(E20="","",E20)</f>
        <v>Vyplň údaj</v>
      </c>
      <c r="G122" s="29"/>
      <c r="H122" s="29"/>
      <c r="I122" s="99" t="s">
        <v>31</v>
      </c>
      <c r="J122" s="27" t="str">
        <f>E26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98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38"/>
      <c r="B124" s="139"/>
      <c r="C124" s="140" t="s">
        <v>112</v>
      </c>
      <c r="D124" s="141" t="s">
        <v>58</v>
      </c>
      <c r="E124" s="141" t="s">
        <v>54</v>
      </c>
      <c r="F124" s="141" t="s">
        <v>55</v>
      </c>
      <c r="G124" s="141" t="s">
        <v>113</v>
      </c>
      <c r="H124" s="141" t="s">
        <v>114</v>
      </c>
      <c r="I124" s="142" t="s">
        <v>115</v>
      </c>
      <c r="J124" s="143" t="s">
        <v>103</v>
      </c>
      <c r="K124" s="144" t="s">
        <v>116</v>
      </c>
      <c r="L124" s="145"/>
      <c r="M124" s="59" t="s">
        <v>1</v>
      </c>
      <c r="N124" s="60" t="s">
        <v>37</v>
      </c>
      <c r="O124" s="60" t="s">
        <v>117</v>
      </c>
      <c r="P124" s="60" t="s">
        <v>118</v>
      </c>
      <c r="Q124" s="60" t="s">
        <v>119</v>
      </c>
      <c r="R124" s="60" t="s">
        <v>120</v>
      </c>
      <c r="S124" s="60" t="s">
        <v>121</v>
      </c>
      <c r="T124" s="61" t="s">
        <v>122</v>
      </c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</row>
    <row r="125" spans="1:65" s="2" customFormat="1" ht="22.9" customHeight="1">
      <c r="A125" s="29"/>
      <c r="B125" s="30"/>
      <c r="C125" s="66" t="s">
        <v>104</v>
      </c>
      <c r="D125" s="29"/>
      <c r="E125" s="29"/>
      <c r="F125" s="29"/>
      <c r="G125" s="29"/>
      <c r="H125" s="29"/>
      <c r="I125" s="98"/>
      <c r="J125" s="146">
        <f>BK125</f>
        <v>0</v>
      </c>
      <c r="K125" s="29"/>
      <c r="L125" s="30"/>
      <c r="M125" s="62"/>
      <c r="N125" s="53"/>
      <c r="O125" s="63"/>
      <c r="P125" s="147">
        <f>P126</f>
        <v>0</v>
      </c>
      <c r="Q125" s="63"/>
      <c r="R125" s="147">
        <f>R126</f>
        <v>438.62423233000004</v>
      </c>
      <c r="S125" s="63"/>
      <c r="T125" s="148">
        <f>T126</f>
        <v>116.33622000000001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72</v>
      </c>
      <c r="AU125" s="14" t="s">
        <v>105</v>
      </c>
      <c r="BK125" s="149">
        <f>BK126</f>
        <v>0</v>
      </c>
    </row>
    <row r="126" spans="1:65" s="12" customFormat="1" ht="25.9" customHeight="1">
      <c r="B126" s="150"/>
      <c r="D126" s="151" t="s">
        <v>72</v>
      </c>
      <c r="E126" s="152" t="s">
        <v>123</v>
      </c>
      <c r="F126" s="152" t="s">
        <v>124</v>
      </c>
      <c r="I126" s="153"/>
      <c r="J126" s="154">
        <f>BK126</f>
        <v>0</v>
      </c>
      <c r="L126" s="150"/>
      <c r="M126" s="155"/>
      <c r="N126" s="156"/>
      <c r="O126" s="156"/>
      <c r="P126" s="157">
        <f>P127+P138+P147+P153</f>
        <v>0</v>
      </c>
      <c r="Q126" s="156"/>
      <c r="R126" s="157">
        <f>R127+R138+R147+R153</f>
        <v>438.62423233000004</v>
      </c>
      <c r="S126" s="156"/>
      <c r="T126" s="158">
        <f>T127+T138+T147+T153</f>
        <v>116.33622000000001</v>
      </c>
      <c r="AR126" s="151" t="s">
        <v>80</v>
      </c>
      <c r="AT126" s="159" t="s">
        <v>72</v>
      </c>
      <c r="AU126" s="159" t="s">
        <v>73</v>
      </c>
      <c r="AY126" s="151" t="s">
        <v>125</v>
      </c>
      <c r="BK126" s="160">
        <f>BK127+BK138+BK147+BK153</f>
        <v>0</v>
      </c>
    </row>
    <row r="127" spans="1:65" s="12" customFormat="1" ht="22.9" customHeight="1">
      <c r="B127" s="150"/>
      <c r="D127" s="151" t="s">
        <v>72</v>
      </c>
      <c r="E127" s="161" t="s">
        <v>80</v>
      </c>
      <c r="F127" s="161" t="s">
        <v>126</v>
      </c>
      <c r="I127" s="153"/>
      <c r="J127" s="162">
        <f>BK127</f>
        <v>0</v>
      </c>
      <c r="L127" s="150"/>
      <c r="M127" s="155"/>
      <c r="N127" s="156"/>
      <c r="O127" s="156"/>
      <c r="P127" s="157">
        <f>SUM(P128:P137)</f>
        <v>0</v>
      </c>
      <c r="Q127" s="156"/>
      <c r="R127" s="157">
        <f>SUM(R128:R137)</f>
        <v>39.74</v>
      </c>
      <c r="S127" s="156"/>
      <c r="T127" s="158">
        <f>SUM(T128:T137)</f>
        <v>116.33622000000001</v>
      </c>
      <c r="AR127" s="151" t="s">
        <v>80</v>
      </c>
      <c r="AT127" s="159" t="s">
        <v>72</v>
      </c>
      <c r="AU127" s="159" t="s">
        <v>80</v>
      </c>
      <c r="AY127" s="151" t="s">
        <v>125</v>
      </c>
      <c r="BK127" s="160">
        <f>SUM(BK128:BK137)</f>
        <v>0</v>
      </c>
    </row>
    <row r="128" spans="1:65" s="2" customFormat="1" ht="21.75" customHeight="1">
      <c r="A128" s="29"/>
      <c r="B128" s="163"/>
      <c r="C128" s="164" t="s">
        <v>80</v>
      </c>
      <c r="D128" s="164" t="s">
        <v>127</v>
      </c>
      <c r="E128" s="165" t="s">
        <v>195</v>
      </c>
      <c r="F128" s="166" t="s">
        <v>196</v>
      </c>
      <c r="G128" s="167" t="s">
        <v>130</v>
      </c>
      <c r="H128" s="168">
        <v>78.400000000000006</v>
      </c>
      <c r="I128" s="169"/>
      <c r="J128" s="168">
        <f t="shared" ref="J128:J137" si="0">ROUND(I128*H128,3)</f>
        <v>0</v>
      </c>
      <c r="K128" s="170"/>
      <c r="L128" s="30"/>
      <c r="M128" s="171" t="s">
        <v>1</v>
      </c>
      <c r="N128" s="172" t="s">
        <v>39</v>
      </c>
      <c r="O128" s="55"/>
      <c r="P128" s="173">
        <f t="shared" ref="P128:P137" si="1">O128*H128</f>
        <v>0</v>
      </c>
      <c r="Q128" s="173">
        <v>0</v>
      </c>
      <c r="R128" s="173">
        <f t="shared" ref="R128:R137" si="2">Q128*H128</f>
        <v>0</v>
      </c>
      <c r="S128" s="173">
        <v>0.26</v>
      </c>
      <c r="T128" s="174">
        <f t="shared" ref="T128:T137" si="3">S128*H128</f>
        <v>20.384000000000004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5" t="s">
        <v>131</v>
      </c>
      <c r="AT128" s="175" t="s">
        <v>127</v>
      </c>
      <c r="AU128" s="175" t="s">
        <v>85</v>
      </c>
      <c r="AY128" s="14" t="s">
        <v>125</v>
      </c>
      <c r="BE128" s="176">
        <f t="shared" ref="BE128:BE137" si="4">IF(N128="základná",J128,0)</f>
        <v>0</v>
      </c>
      <c r="BF128" s="176">
        <f t="shared" ref="BF128:BF137" si="5">IF(N128="znížená",J128,0)</f>
        <v>0</v>
      </c>
      <c r="BG128" s="176">
        <f t="shared" ref="BG128:BG137" si="6">IF(N128="zákl. prenesená",J128,0)</f>
        <v>0</v>
      </c>
      <c r="BH128" s="176">
        <f t="shared" ref="BH128:BH137" si="7">IF(N128="zníž. prenesená",J128,0)</f>
        <v>0</v>
      </c>
      <c r="BI128" s="176">
        <f t="shared" ref="BI128:BI137" si="8">IF(N128="nulová",J128,0)</f>
        <v>0</v>
      </c>
      <c r="BJ128" s="14" t="s">
        <v>85</v>
      </c>
      <c r="BK128" s="177">
        <f t="shared" ref="BK128:BK137" si="9">ROUND(I128*H128,3)</f>
        <v>0</v>
      </c>
      <c r="BL128" s="14" t="s">
        <v>131</v>
      </c>
      <c r="BM128" s="175" t="s">
        <v>197</v>
      </c>
    </row>
    <row r="129" spans="1:65" s="2" customFormat="1" ht="21.75" customHeight="1">
      <c r="A129" s="29"/>
      <c r="B129" s="163"/>
      <c r="C129" s="164" t="s">
        <v>85</v>
      </c>
      <c r="D129" s="164" t="s">
        <v>127</v>
      </c>
      <c r="E129" s="165" t="s">
        <v>198</v>
      </c>
      <c r="F129" s="166" t="s">
        <v>199</v>
      </c>
      <c r="G129" s="167" t="s">
        <v>130</v>
      </c>
      <c r="H129" s="168">
        <v>117.502</v>
      </c>
      <c r="I129" s="169"/>
      <c r="J129" s="168">
        <f t="shared" si="0"/>
        <v>0</v>
      </c>
      <c r="K129" s="170"/>
      <c r="L129" s="30"/>
      <c r="M129" s="171" t="s">
        <v>1</v>
      </c>
      <c r="N129" s="172" t="s">
        <v>39</v>
      </c>
      <c r="O129" s="55"/>
      <c r="P129" s="173">
        <f t="shared" si="1"/>
        <v>0</v>
      </c>
      <c r="Q129" s="173">
        <v>0</v>
      </c>
      <c r="R129" s="173">
        <f t="shared" si="2"/>
        <v>0</v>
      </c>
      <c r="S129" s="173">
        <v>0.23499999999999999</v>
      </c>
      <c r="T129" s="174">
        <f t="shared" si="3"/>
        <v>27.612969999999997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5" t="s">
        <v>131</v>
      </c>
      <c r="AT129" s="175" t="s">
        <v>127</v>
      </c>
      <c r="AU129" s="175" t="s">
        <v>85</v>
      </c>
      <c r="AY129" s="14" t="s">
        <v>125</v>
      </c>
      <c r="BE129" s="176">
        <f t="shared" si="4"/>
        <v>0</v>
      </c>
      <c r="BF129" s="176">
        <f t="shared" si="5"/>
        <v>0</v>
      </c>
      <c r="BG129" s="176">
        <f t="shared" si="6"/>
        <v>0</v>
      </c>
      <c r="BH129" s="176">
        <f t="shared" si="7"/>
        <v>0</v>
      </c>
      <c r="BI129" s="176">
        <f t="shared" si="8"/>
        <v>0</v>
      </c>
      <c r="BJ129" s="14" t="s">
        <v>85</v>
      </c>
      <c r="BK129" s="177">
        <f t="shared" si="9"/>
        <v>0</v>
      </c>
      <c r="BL129" s="14" t="s">
        <v>131</v>
      </c>
      <c r="BM129" s="175" t="s">
        <v>200</v>
      </c>
    </row>
    <row r="130" spans="1:65" s="2" customFormat="1" ht="21.75" customHeight="1">
      <c r="A130" s="29"/>
      <c r="B130" s="163"/>
      <c r="C130" s="164" t="s">
        <v>12</v>
      </c>
      <c r="D130" s="164" t="s">
        <v>127</v>
      </c>
      <c r="E130" s="165" t="s">
        <v>128</v>
      </c>
      <c r="F130" s="166" t="s">
        <v>129</v>
      </c>
      <c r="G130" s="167" t="s">
        <v>130</v>
      </c>
      <c r="H130" s="168">
        <v>303.73</v>
      </c>
      <c r="I130" s="169"/>
      <c r="J130" s="168">
        <f t="shared" si="0"/>
        <v>0</v>
      </c>
      <c r="K130" s="170"/>
      <c r="L130" s="30"/>
      <c r="M130" s="171" t="s">
        <v>1</v>
      </c>
      <c r="N130" s="172" t="s">
        <v>39</v>
      </c>
      <c r="O130" s="55"/>
      <c r="P130" s="173">
        <f t="shared" si="1"/>
        <v>0</v>
      </c>
      <c r="Q130" s="173">
        <v>0</v>
      </c>
      <c r="R130" s="173">
        <f t="shared" si="2"/>
        <v>0</v>
      </c>
      <c r="S130" s="173">
        <v>0.22500000000000001</v>
      </c>
      <c r="T130" s="174">
        <f t="shared" si="3"/>
        <v>68.339250000000007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5" t="s">
        <v>131</v>
      </c>
      <c r="AT130" s="175" t="s">
        <v>127</v>
      </c>
      <c r="AU130" s="175" t="s">
        <v>85</v>
      </c>
      <c r="AY130" s="14" t="s">
        <v>125</v>
      </c>
      <c r="BE130" s="176">
        <f t="shared" si="4"/>
        <v>0</v>
      </c>
      <c r="BF130" s="176">
        <f t="shared" si="5"/>
        <v>0</v>
      </c>
      <c r="BG130" s="176">
        <f t="shared" si="6"/>
        <v>0</v>
      </c>
      <c r="BH130" s="176">
        <f t="shared" si="7"/>
        <v>0</v>
      </c>
      <c r="BI130" s="176">
        <f t="shared" si="8"/>
        <v>0</v>
      </c>
      <c r="BJ130" s="14" t="s">
        <v>85</v>
      </c>
      <c r="BK130" s="177">
        <f t="shared" si="9"/>
        <v>0</v>
      </c>
      <c r="BL130" s="14" t="s">
        <v>131</v>
      </c>
      <c r="BM130" s="175" t="s">
        <v>201</v>
      </c>
    </row>
    <row r="131" spans="1:65" s="2" customFormat="1" ht="21.75" customHeight="1">
      <c r="A131" s="29"/>
      <c r="B131" s="163"/>
      <c r="C131" s="164" t="s">
        <v>131</v>
      </c>
      <c r="D131" s="164" t="s">
        <v>127</v>
      </c>
      <c r="E131" s="165" t="s">
        <v>133</v>
      </c>
      <c r="F131" s="166" t="s">
        <v>134</v>
      </c>
      <c r="G131" s="167" t="s">
        <v>135</v>
      </c>
      <c r="H131" s="168">
        <v>148.232</v>
      </c>
      <c r="I131" s="169"/>
      <c r="J131" s="168">
        <f t="shared" si="0"/>
        <v>0</v>
      </c>
      <c r="K131" s="170"/>
      <c r="L131" s="30"/>
      <c r="M131" s="171" t="s">
        <v>1</v>
      </c>
      <c r="N131" s="172" t="s">
        <v>39</v>
      </c>
      <c r="O131" s="55"/>
      <c r="P131" s="173">
        <f t="shared" si="1"/>
        <v>0</v>
      </c>
      <c r="Q131" s="173">
        <v>0</v>
      </c>
      <c r="R131" s="173">
        <f t="shared" si="2"/>
        <v>0</v>
      </c>
      <c r="S131" s="173">
        <v>0</v>
      </c>
      <c r="T131" s="17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5" t="s">
        <v>131</v>
      </c>
      <c r="AT131" s="175" t="s">
        <v>127</v>
      </c>
      <c r="AU131" s="175" t="s">
        <v>85</v>
      </c>
      <c r="AY131" s="14" t="s">
        <v>125</v>
      </c>
      <c r="BE131" s="176">
        <f t="shared" si="4"/>
        <v>0</v>
      </c>
      <c r="BF131" s="176">
        <f t="shared" si="5"/>
        <v>0</v>
      </c>
      <c r="BG131" s="176">
        <f t="shared" si="6"/>
        <v>0</v>
      </c>
      <c r="BH131" s="176">
        <f t="shared" si="7"/>
        <v>0</v>
      </c>
      <c r="BI131" s="176">
        <f t="shared" si="8"/>
        <v>0</v>
      </c>
      <c r="BJ131" s="14" t="s">
        <v>85</v>
      </c>
      <c r="BK131" s="177">
        <f t="shared" si="9"/>
        <v>0</v>
      </c>
      <c r="BL131" s="14" t="s">
        <v>131</v>
      </c>
      <c r="BM131" s="175" t="s">
        <v>202</v>
      </c>
    </row>
    <row r="132" spans="1:65" s="2" customFormat="1" ht="21.75" customHeight="1">
      <c r="A132" s="29"/>
      <c r="B132" s="163"/>
      <c r="C132" s="164" t="s">
        <v>143</v>
      </c>
      <c r="D132" s="164" t="s">
        <v>127</v>
      </c>
      <c r="E132" s="165" t="s">
        <v>137</v>
      </c>
      <c r="F132" s="166" t="s">
        <v>138</v>
      </c>
      <c r="G132" s="167" t="s">
        <v>135</v>
      </c>
      <c r="H132" s="168">
        <v>44.469000000000001</v>
      </c>
      <c r="I132" s="169"/>
      <c r="J132" s="168">
        <f t="shared" si="0"/>
        <v>0</v>
      </c>
      <c r="K132" s="170"/>
      <c r="L132" s="30"/>
      <c r="M132" s="171" t="s">
        <v>1</v>
      </c>
      <c r="N132" s="172" t="s">
        <v>39</v>
      </c>
      <c r="O132" s="55"/>
      <c r="P132" s="173">
        <f t="shared" si="1"/>
        <v>0</v>
      </c>
      <c r="Q132" s="173">
        <v>0</v>
      </c>
      <c r="R132" s="173">
        <f t="shared" si="2"/>
        <v>0</v>
      </c>
      <c r="S132" s="173">
        <v>0</v>
      </c>
      <c r="T132" s="17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5" t="s">
        <v>131</v>
      </c>
      <c r="AT132" s="175" t="s">
        <v>127</v>
      </c>
      <c r="AU132" s="175" t="s">
        <v>85</v>
      </c>
      <c r="AY132" s="14" t="s">
        <v>125</v>
      </c>
      <c r="BE132" s="176">
        <f t="shared" si="4"/>
        <v>0</v>
      </c>
      <c r="BF132" s="176">
        <f t="shared" si="5"/>
        <v>0</v>
      </c>
      <c r="BG132" s="176">
        <f t="shared" si="6"/>
        <v>0</v>
      </c>
      <c r="BH132" s="176">
        <f t="shared" si="7"/>
        <v>0</v>
      </c>
      <c r="BI132" s="176">
        <f t="shared" si="8"/>
        <v>0</v>
      </c>
      <c r="BJ132" s="14" t="s">
        <v>85</v>
      </c>
      <c r="BK132" s="177">
        <f t="shared" si="9"/>
        <v>0</v>
      </c>
      <c r="BL132" s="14" t="s">
        <v>131</v>
      </c>
      <c r="BM132" s="175" t="s">
        <v>203</v>
      </c>
    </row>
    <row r="133" spans="1:65" s="2" customFormat="1" ht="33" customHeight="1">
      <c r="A133" s="29"/>
      <c r="B133" s="163"/>
      <c r="C133" s="164" t="s">
        <v>147</v>
      </c>
      <c r="D133" s="164" t="s">
        <v>127</v>
      </c>
      <c r="E133" s="165" t="s">
        <v>140</v>
      </c>
      <c r="F133" s="166" t="s">
        <v>141</v>
      </c>
      <c r="G133" s="167" t="s">
        <v>135</v>
      </c>
      <c r="H133" s="168">
        <v>148.232</v>
      </c>
      <c r="I133" s="169"/>
      <c r="J133" s="168">
        <f t="shared" si="0"/>
        <v>0</v>
      </c>
      <c r="K133" s="170"/>
      <c r="L133" s="30"/>
      <c r="M133" s="171" t="s">
        <v>1</v>
      </c>
      <c r="N133" s="172" t="s">
        <v>39</v>
      </c>
      <c r="O133" s="55"/>
      <c r="P133" s="173">
        <f t="shared" si="1"/>
        <v>0</v>
      </c>
      <c r="Q133" s="173">
        <v>0</v>
      </c>
      <c r="R133" s="173">
        <f t="shared" si="2"/>
        <v>0</v>
      </c>
      <c r="S133" s="173">
        <v>0</v>
      </c>
      <c r="T133" s="17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5" t="s">
        <v>131</v>
      </c>
      <c r="AT133" s="175" t="s">
        <v>127</v>
      </c>
      <c r="AU133" s="175" t="s">
        <v>85</v>
      </c>
      <c r="AY133" s="14" t="s">
        <v>125</v>
      </c>
      <c r="BE133" s="176">
        <f t="shared" si="4"/>
        <v>0</v>
      </c>
      <c r="BF133" s="176">
        <f t="shared" si="5"/>
        <v>0</v>
      </c>
      <c r="BG133" s="176">
        <f t="shared" si="6"/>
        <v>0</v>
      </c>
      <c r="BH133" s="176">
        <f t="shared" si="7"/>
        <v>0</v>
      </c>
      <c r="BI133" s="176">
        <f t="shared" si="8"/>
        <v>0</v>
      </c>
      <c r="BJ133" s="14" t="s">
        <v>85</v>
      </c>
      <c r="BK133" s="177">
        <f t="shared" si="9"/>
        <v>0</v>
      </c>
      <c r="BL133" s="14" t="s">
        <v>131</v>
      </c>
      <c r="BM133" s="175" t="s">
        <v>204</v>
      </c>
    </row>
    <row r="134" spans="1:65" s="2" customFormat="1" ht="16.5" customHeight="1">
      <c r="A134" s="29"/>
      <c r="B134" s="163"/>
      <c r="C134" s="164" t="s">
        <v>152</v>
      </c>
      <c r="D134" s="164" t="s">
        <v>127</v>
      </c>
      <c r="E134" s="165" t="s">
        <v>144</v>
      </c>
      <c r="F134" s="166" t="s">
        <v>145</v>
      </c>
      <c r="G134" s="167" t="s">
        <v>135</v>
      </c>
      <c r="H134" s="168">
        <v>64.632000000000005</v>
      </c>
      <c r="I134" s="169"/>
      <c r="J134" s="168">
        <f t="shared" si="0"/>
        <v>0</v>
      </c>
      <c r="K134" s="170"/>
      <c r="L134" s="30"/>
      <c r="M134" s="171" t="s">
        <v>1</v>
      </c>
      <c r="N134" s="172" t="s">
        <v>39</v>
      </c>
      <c r="O134" s="55"/>
      <c r="P134" s="173">
        <f t="shared" si="1"/>
        <v>0</v>
      </c>
      <c r="Q134" s="173">
        <v>0</v>
      </c>
      <c r="R134" s="173">
        <f t="shared" si="2"/>
        <v>0</v>
      </c>
      <c r="S134" s="173">
        <v>0</v>
      </c>
      <c r="T134" s="17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5" t="s">
        <v>131</v>
      </c>
      <c r="AT134" s="175" t="s">
        <v>127</v>
      </c>
      <c r="AU134" s="175" t="s">
        <v>85</v>
      </c>
      <c r="AY134" s="14" t="s">
        <v>125</v>
      </c>
      <c r="BE134" s="176">
        <f t="shared" si="4"/>
        <v>0</v>
      </c>
      <c r="BF134" s="176">
        <f t="shared" si="5"/>
        <v>0</v>
      </c>
      <c r="BG134" s="176">
        <f t="shared" si="6"/>
        <v>0</v>
      </c>
      <c r="BH134" s="176">
        <f t="shared" si="7"/>
        <v>0</v>
      </c>
      <c r="BI134" s="176">
        <f t="shared" si="8"/>
        <v>0</v>
      </c>
      <c r="BJ134" s="14" t="s">
        <v>85</v>
      </c>
      <c r="BK134" s="177">
        <f t="shared" si="9"/>
        <v>0</v>
      </c>
      <c r="BL134" s="14" t="s">
        <v>131</v>
      </c>
      <c r="BM134" s="175" t="s">
        <v>205</v>
      </c>
    </row>
    <row r="135" spans="1:65" s="2" customFormat="1" ht="16.5" customHeight="1">
      <c r="A135" s="29"/>
      <c r="B135" s="163"/>
      <c r="C135" s="164" t="s">
        <v>156</v>
      </c>
      <c r="D135" s="164" t="s">
        <v>127</v>
      </c>
      <c r="E135" s="165" t="s">
        <v>148</v>
      </c>
      <c r="F135" s="166" t="s">
        <v>149</v>
      </c>
      <c r="G135" s="167" t="s">
        <v>135</v>
      </c>
      <c r="H135" s="168">
        <v>148.232</v>
      </c>
      <c r="I135" s="169"/>
      <c r="J135" s="168">
        <f t="shared" si="0"/>
        <v>0</v>
      </c>
      <c r="K135" s="170"/>
      <c r="L135" s="30"/>
      <c r="M135" s="171" t="s">
        <v>1</v>
      </c>
      <c r="N135" s="172" t="s">
        <v>39</v>
      </c>
      <c r="O135" s="55"/>
      <c r="P135" s="173">
        <f t="shared" si="1"/>
        <v>0</v>
      </c>
      <c r="Q135" s="173">
        <v>0</v>
      </c>
      <c r="R135" s="173">
        <f t="shared" si="2"/>
        <v>0</v>
      </c>
      <c r="S135" s="173">
        <v>0</v>
      </c>
      <c r="T135" s="17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5" t="s">
        <v>131</v>
      </c>
      <c r="AT135" s="175" t="s">
        <v>127</v>
      </c>
      <c r="AU135" s="175" t="s">
        <v>85</v>
      </c>
      <c r="AY135" s="14" t="s">
        <v>125</v>
      </c>
      <c r="BE135" s="176">
        <f t="shared" si="4"/>
        <v>0</v>
      </c>
      <c r="BF135" s="176">
        <f t="shared" si="5"/>
        <v>0</v>
      </c>
      <c r="BG135" s="176">
        <f t="shared" si="6"/>
        <v>0</v>
      </c>
      <c r="BH135" s="176">
        <f t="shared" si="7"/>
        <v>0</v>
      </c>
      <c r="BI135" s="176">
        <f t="shared" si="8"/>
        <v>0</v>
      </c>
      <c r="BJ135" s="14" t="s">
        <v>85</v>
      </c>
      <c r="BK135" s="177">
        <f t="shared" si="9"/>
        <v>0</v>
      </c>
      <c r="BL135" s="14" t="s">
        <v>131</v>
      </c>
      <c r="BM135" s="175" t="s">
        <v>206</v>
      </c>
    </row>
    <row r="136" spans="1:65" s="2" customFormat="1" ht="21.75" customHeight="1">
      <c r="A136" s="29"/>
      <c r="B136" s="163"/>
      <c r="C136" s="164" t="s">
        <v>160</v>
      </c>
      <c r="D136" s="164" t="s">
        <v>127</v>
      </c>
      <c r="E136" s="165" t="s">
        <v>207</v>
      </c>
      <c r="F136" s="166" t="s">
        <v>208</v>
      </c>
      <c r="G136" s="167" t="s">
        <v>130</v>
      </c>
      <c r="H136" s="168">
        <v>135.16999999999999</v>
      </c>
      <c r="I136" s="169"/>
      <c r="J136" s="168">
        <f t="shared" si="0"/>
        <v>0</v>
      </c>
      <c r="K136" s="170"/>
      <c r="L136" s="30"/>
      <c r="M136" s="171" t="s">
        <v>1</v>
      </c>
      <c r="N136" s="172" t="s">
        <v>39</v>
      </c>
      <c r="O136" s="55"/>
      <c r="P136" s="173">
        <f t="shared" si="1"/>
        <v>0</v>
      </c>
      <c r="Q136" s="173">
        <v>0</v>
      </c>
      <c r="R136" s="173">
        <f t="shared" si="2"/>
        <v>0</v>
      </c>
      <c r="S136" s="173">
        <v>0</v>
      </c>
      <c r="T136" s="17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5" t="s">
        <v>131</v>
      </c>
      <c r="AT136" s="175" t="s">
        <v>127</v>
      </c>
      <c r="AU136" s="175" t="s">
        <v>85</v>
      </c>
      <c r="AY136" s="14" t="s">
        <v>125</v>
      </c>
      <c r="BE136" s="176">
        <f t="shared" si="4"/>
        <v>0</v>
      </c>
      <c r="BF136" s="176">
        <f t="shared" si="5"/>
        <v>0</v>
      </c>
      <c r="BG136" s="176">
        <f t="shared" si="6"/>
        <v>0</v>
      </c>
      <c r="BH136" s="176">
        <f t="shared" si="7"/>
        <v>0</v>
      </c>
      <c r="BI136" s="176">
        <f t="shared" si="8"/>
        <v>0</v>
      </c>
      <c r="BJ136" s="14" t="s">
        <v>85</v>
      </c>
      <c r="BK136" s="177">
        <f t="shared" si="9"/>
        <v>0</v>
      </c>
      <c r="BL136" s="14" t="s">
        <v>131</v>
      </c>
      <c r="BM136" s="175" t="s">
        <v>209</v>
      </c>
    </row>
    <row r="137" spans="1:65" s="2" customFormat="1" ht="16.5" customHeight="1">
      <c r="A137" s="29"/>
      <c r="B137" s="163"/>
      <c r="C137" s="183" t="s">
        <v>164</v>
      </c>
      <c r="D137" s="183" t="s">
        <v>210</v>
      </c>
      <c r="E137" s="184" t="s">
        <v>211</v>
      </c>
      <c r="F137" s="185" t="s">
        <v>212</v>
      </c>
      <c r="G137" s="186" t="s">
        <v>181</v>
      </c>
      <c r="H137" s="187">
        <v>39.74</v>
      </c>
      <c r="I137" s="188"/>
      <c r="J137" s="187">
        <f t="shared" si="0"/>
        <v>0</v>
      </c>
      <c r="K137" s="189"/>
      <c r="L137" s="190"/>
      <c r="M137" s="191" t="s">
        <v>1</v>
      </c>
      <c r="N137" s="192" t="s">
        <v>39</v>
      </c>
      <c r="O137" s="55"/>
      <c r="P137" s="173">
        <f t="shared" si="1"/>
        <v>0</v>
      </c>
      <c r="Q137" s="173">
        <v>1</v>
      </c>
      <c r="R137" s="173">
        <f t="shared" si="2"/>
        <v>39.74</v>
      </c>
      <c r="S137" s="173">
        <v>0</v>
      </c>
      <c r="T137" s="17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5" t="s">
        <v>156</v>
      </c>
      <c r="AT137" s="175" t="s">
        <v>210</v>
      </c>
      <c r="AU137" s="175" t="s">
        <v>85</v>
      </c>
      <c r="AY137" s="14" t="s">
        <v>125</v>
      </c>
      <c r="BE137" s="176">
        <f t="shared" si="4"/>
        <v>0</v>
      </c>
      <c r="BF137" s="176">
        <f t="shared" si="5"/>
        <v>0</v>
      </c>
      <c r="BG137" s="176">
        <f t="shared" si="6"/>
        <v>0</v>
      </c>
      <c r="BH137" s="176">
        <f t="shared" si="7"/>
        <v>0</v>
      </c>
      <c r="BI137" s="176">
        <f t="shared" si="8"/>
        <v>0</v>
      </c>
      <c r="BJ137" s="14" t="s">
        <v>85</v>
      </c>
      <c r="BK137" s="177">
        <f t="shared" si="9"/>
        <v>0</v>
      </c>
      <c r="BL137" s="14" t="s">
        <v>131</v>
      </c>
      <c r="BM137" s="175" t="s">
        <v>213</v>
      </c>
    </row>
    <row r="138" spans="1:65" s="12" customFormat="1" ht="22.9" customHeight="1">
      <c r="B138" s="150"/>
      <c r="D138" s="151" t="s">
        <v>72</v>
      </c>
      <c r="E138" s="161" t="s">
        <v>143</v>
      </c>
      <c r="F138" s="161" t="s">
        <v>151</v>
      </c>
      <c r="I138" s="153"/>
      <c r="J138" s="162">
        <f>BK138</f>
        <v>0</v>
      </c>
      <c r="L138" s="150"/>
      <c r="M138" s="155"/>
      <c r="N138" s="156"/>
      <c r="O138" s="156"/>
      <c r="P138" s="157">
        <f>SUM(P139:P146)</f>
        <v>0</v>
      </c>
      <c r="Q138" s="156"/>
      <c r="R138" s="157">
        <f>SUM(R139:R146)</f>
        <v>351.49424810000005</v>
      </c>
      <c r="S138" s="156"/>
      <c r="T138" s="158">
        <f>SUM(T139:T146)</f>
        <v>0</v>
      </c>
      <c r="AR138" s="151" t="s">
        <v>80</v>
      </c>
      <c r="AT138" s="159" t="s">
        <v>72</v>
      </c>
      <c r="AU138" s="159" t="s">
        <v>80</v>
      </c>
      <c r="AY138" s="151" t="s">
        <v>125</v>
      </c>
      <c r="BK138" s="160">
        <f>SUM(BK139:BK146)</f>
        <v>0</v>
      </c>
    </row>
    <row r="139" spans="1:65" s="2" customFormat="1" ht="21.75" customHeight="1">
      <c r="A139" s="29"/>
      <c r="B139" s="163"/>
      <c r="C139" s="164" t="s">
        <v>169</v>
      </c>
      <c r="D139" s="164" t="s">
        <v>127</v>
      </c>
      <c r="E139" s="165" t="s">
        <v>153</v>
      </c>
      <c r="F139" s="166" t="s">
        <v>154</v>
      </c>
      <c r="G139" s="167" t="s">
        <v>130</v>
      </c>
      <c r="H139" s="168">
        <v>382.13</v>
      </c>
      <c r="I139" s="169"/>
      <c r="J139" s="168">
        <f t="shared" ref="J139:J146" si="10">ROUND(I139*H139,3)</f>
        <v>0</v>
      </c>
      <c r="K139" s="170"/>
      <c r="L139" s="30"/>
      <c r="M139" s="171" t="s">
        <v>1</v>
      </c>
      <c r="N139" s="172" t="s">
        <v>39</v>
      </c>
      <c r="O139" s="55"/>
      <c r="P139" s="173">
        <f t="shared" ref="P139:P146" si="11">O139*H139</f>
        <v>0</v>
      </c>
      <c r="Q139" s="173">
        <v>0.2024</v>
      </c>
      <c r="R139" s="173">
        <f t="shared" ref="R139:R146" si="12">Q139*H139</f>
        <v>77.343111999999991</v>
      </c>
      <c r="S139" s="173">
        <v>0</v>
      </c>
      <c r="T139" s="174">
        <f t="shared" ref="T139:T146" si="13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5" t="s">
        <v>131</v>
      </c>
      <c r="AT139" s="175" t="s">
        <v>127</v>
      </c>
      <c r="AU139" s="175" t="s">
        <v>85</v>
      </c>
      <c r="AY139" s="14" t="s">
        <v>125</v>
      </c>
      <c r="BE139" s="176">
        <f t="shared" ref="BE139:BE146" si="14">IF(N139="základná",J139,0)</f>
        <v>0</v>
      </c>
      <c r="BF139" s="176">
        <f t="shared" ref="BF139:BF146" si="15">IF(N139="znížená",J139,0)</f>
        <v>0</v>
      </c>
      <c r="BG139" s="176">
        <f t="shared" ref="BG139:BG146" si="16">IF(N139="zákl. prenesená",J139,0)</f>
        <v>0</v>
      </c>
      <c r="BH139" s="176">
        <f t="shared" ref="BH139:BH146" si="17">IF(N139="zníž. prenesená",J139,0)</f>
        <v>0</v>
      </c>
      <c r="BI139" s="176">
        <f t="shared" ref="BI139:BI146" si="18">IF(N139="nulová",J139,0)</f>
        <v>0</v>
      </c>
      <c r="BJ139" s="14" t="s">
        <v>85</v>
      </c>
      <c r="BK139" s="177">
        <f t="shared" ref="BK139:BK146" si="19">ROUND(I139*H139,3)</f>
        <v>0</v>
      </c>
      <c r="BL139" s="14" t="s">
        <v>131</v>
      </c>
      <c r="BM139" s="175" t="s">
        <v>214</v>
      </c>
    </row>
    <row r="140" spans="1:65" s="2" customFormat="1" ht="21.75" customHeight="1">
      <c r="A140" s="29"/>
      <c r="B140" s="163"/>
      <c r="C140" s="164" t="s">
        <v>174</v>
      </c>
      <c r="D140" s="164" t="s">
        <v>127</v>
      </c>
      <c r="E140" s="165" t="s">
        <v>215</v>
      </c>
      <c r="F140" s="166" t="s">
        <v>216</v>
      </c>
      <c r="G140" s="167" t="s">
        <v>130</v>
      </c>
      <c r="H140" s="168">
        <v>135.16999999999999</v>
      </c>
      <c r="I140" s="169"/>
      <c r="J140" s="168">
        <f t="shared" si="10"/>
        <v>0</v>
      </c>
      <c r="K140" s="170"/>
      <c r="L140" s="30"/>
      <c r="M140" s="171" t="s">
        <v>1</v>
      </c>
      <c r="N140" s="172" t="s">
        <v>39</v>
      </c>
      <c r="O140" s="55"/>
      <c r="P140" s="173">
        <f t="shared" si="11"/>
        <v>0</v>
      </c>
      <c r="Q140" s="173">
        <v>0.25900000000000001</v>
      </c>
      <c r="R140" s="173">
        <f t="shared" si="12"/>
        <v>35.009029999999996</v>
      </c>
      <c r="S140" s="173">
        <v>0</v>
      </c>
      <c r="T140" s="174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5" t="s">
        <v>131</v>
      </c>
      <c r="AT140" s="175" t="s">
        <v>127</v>
      </c>
      <c r="AU140" s="175" t="s">
        <v>85</v>
      </c>
      <c r="AY140" s="14" t="s">
        <v>125</v>
      </c>
      <c r="BE140" s="176">
        <f t="shared" si="14"/>
        <v>0</v>
      </c>
      <c r="BF140" s="176">
        <f t="shared" si="15"/>
        <v>0</v>
      </c>
      <c r="BG140" s="176">
        <f t="shared" si="16"/>
        <v>0</v>
      </c>
      <c r="BH140" s="176">
        <f t="shared" si="17"/>
        <v>0</v>
      </c>
      <c r="BI140" s="176">
        <f t="shared" si="18"/>
        <v>0</v>
      </c>
      <c r="BJ140" s="14" t="s">
        <v>85</v>
      </c>
      <c r="BK140" s="177">
        <f t="shared" si="19"/>
        <v>0</v>
      </c>
      <c r="BL140" s="14" t="s">
        <v>131</v>
      </c>
      <c r="BM140" s="175" t="s">
        <v>217</v>
      </c>
    </row>
    <row r="141" spans="1:65" s="2" customFormat="1" ht="21.75" customHeight="1">
      <c r="A141" s="29"/>
      <c r="B141" s="163"/>
      <c r="C141" s="164" t="s">
        <v>178</v>
      </c>
      <c r="D141" s="164" t="s">
        <v>127</v>
      </c>
      <c r="E141" s="165" t="s">
        <v>218</v>
      </c>
      <c r="F141" s="166" t="s">
        <v>219</v>
      </c>
      <c r="G141" s="167" t="s">
        <v>130</v>
      </c>
      <c r="H141" s="168">
        <v>155.47</v>
      </c>
      <c r="I141" s="169"/>
      <c r="J141" s="168">
        <f t="shared" si="10"/>
        <v>0</v>
      </c>
      <c r="K141" s="170"/>
      <c r="L141" s="30"/>
      <c r="M141" s="171" t="s">
        <v>1</v>
      </c>
      <c r="N141" s="172" t="s">
        <v>39</v>
      </c>
      <c r="O141" s="55"/>
      <c r="P141" s="173">
        <f t="shared" si="11"/>
        <v>0</v>
      </c>
      <c r="Q141" s="173">
        <v>0.39800000000000002</v>
      </c>
      <c r="R141" s="173">
        <f t="shared" si="12"/>
        <v>61.87706</v>
      </c>
      <c r="S141" s="173">
        <v>0</v>
      </c>
      <c r="T141" s="174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5" t="s">
        <v>131</v>
      </c>
      <c r="AT141" s="175" t="s">
        <v>127</v>
      </c>
      <c r="AU141" s="175" t="s">
        <v>85</v>
      </c>
      <c r="AY141" s="14" t="s">
        <v>125</v>
      </c>
      <c r="BE141" s="176">
        <f t="shared" si="14"/>
        <v>0</v>
      </c>
      <c r="BF141" s="176">
        <f t="shared" si="15"/>
        <v>0</v>
      </c>
      <c r="BG141" s="176">
        <f t="shared" si="16"/>
        <v>0</v>
      </c>
      <c r="BH141" s="176">
        <f t="shared" si="17"/>
        <v>0</v>
      </c>
      <c r="BI141" s="176">
        <f t="shared" si="18"/>
        <v>0</v>
      </c>
      <c r="BJ141" s="14" t="s">
        <v>85</v>
      </c>
      <c r="BK141" s="177">
        <f t="shared" si="19"/>
        <v>0</v>
      </c>
      <c r="BL141" s="14" t="s">
        <v>131</v>
      </c>
      <c r="BM141" s="175" t="s">
        <v>220</v>
      </c>
    </row>
    <row r="142" spans="1:65" s="2" customFormat="1" ht="21.75" customHeight="1">
      <c r="A142" s="29"/>
      <c r="B142" s="163"/>
      <c r="C142" s="164" t="s">
        <v>183</v>
      </c>
      <c r="D142" s="164" t="s">
        <v>127</v>
      </c>
      <c r="E142" s="165" t="s">
        <v>157</v>
      </c>
      <c r="F142" s="166" t="s">
        <v>158</v>
      </c>
      <c r="G142" s="167" t="s">
        <v>130</v>
      </c>
      <c r="H142" s="168">
        <v>382.13</v>
      </c>
      <c r="I142" s="169"/>
      <c r="J142" s="168">
        <f t="shared" si="10"/>
        <v>0</v>
      </c>
      <c r="K142" s="170"/>
      <c r="L142" s="30"/>
      <c r="M142" s="171" t="s">
        <v>1</v>
      </c>
      <c r="N142" s="172" t="s">
        <v>39</v>
      </c>
      <c r="O142" s="55"/>
      <c r="P142" s="173">
        <f t="shared" si="11"/>
        <v>0</v>
      </c>
      <c r="Q142" s="173">
        <v>0.22377</v>
      </c>
      <c r="R142" s="173">
        <f t="shared" si="12"/>
        <v>85.509230099999996</v>
      </c>
      <c r="S142" s="173">
        <v>0</v>
      </c>
      <c r="T142" s="174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5" t="s">
        <v>131</v>
      </c>
      <c r="AT142" s="175" t="s">
        <v>127</v>
      </c>
      <c r="AU142" s="175" t="s">
        <v>85</v>
      </c>
      <c r="AY142" s="14" t="s">
        <v>125</v>
      </c>
      <c r="BE142" s="176">
        <f t="shared" si="14"/>
        <v>0</v>
      </c>
      <c r="BF142" s="176">
        <f t="shared" si="15"/>
        <v>0</v>
      </c>
      <c r="BG142" s="176">
        <f t="shared" si="16"/>
        <v>0</v>
      </c>
      <c r="BH142" s="176">
        <f t="shared" si="17"/>
        <v>0</v>
      </c>
      <c r="BI142" s="176">
        <f t="shared" si="18"/>
        <v>0</v>
      </c>
      <c r="BJ142" s="14" t="s">
        <v>85</v>
      </c>
      <c r="BK142" s="177">
        <f t="shared" si="19"/>
        <v>0</v>
      </c>
      <c r="BL142" s="14" t="s">
        <v>131</v>
      </c>
      <c r="BM142" s="175" t="s">
        <v>221</v>
      </c>
    </row>
    <row r="143" spans="1:65" s="2" customFormat="1" ht="21.75" customHeight="1">
      <c r="A143" s="29"/>
      <c r="B143" s="163"/>
      <c r="C143" s="164" t="s">
        <v>189</v>
      </c>
      <c r="D143" s="164" t="s">
        <v>127</v>
      </c>
      <c r="E143" s="165" t="s">
        <v>161</v>
      </c>
      <c r="F143" s="166" t="s">
        <v>162</v>
      </c>
      <c r="G143" s="167" t="s">
        <v>130</v>
      </c>
      <c r="H143" s="168">
        <v>382.13</v>
      </c>
      <c r="I143" s="169"/>
      <c r="J143" s="168">
        <f t="shared" si="10"/>
        <v>0</v>
      </c>
      <c r="K143" s="170"/>
      <c r="L143" s="30"/>
      <c r="M143" s="171" t="s">
        <v>1</v>
      </c>
      <c r="N143" s="172" t="s">
        <v>39</v>
      </c>
      <c r="O143" s="55"/>
      <c r="P143" s="173">
        <f t="shared" si="11"/>
        <v>0</v>
      </c>
      <c r="Q143" s="173">
        <v>5.6100000000000004E-3</v>
      </c>
      <c r="R143" s="173">
        <f t="shared" si="12"/>
        <v>2.1437493000000001</v>
      </c>
      <c r="S143" s="173">
        <v>0</v>
      </c>
      <c r="T143" s="174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5" t="s">
        <v>131</v>
      </c>
      <c r="AT143" s="175" t="s">
        <v>127</v>
      </c>
      <c r="AU143" s="175" t="s">
        <v>85</v>
      </c>
      <c r="AY143" s="14" t="s">
        <v>125</v>
      </c>
      <c r="BE143" s="176">
        <f t="shared" si="14"/>
        <v>0</v>
      </c>
      <c r="BF143" s="176">
        <f t="shared" si="15"/>
        <v>0</v>
      </c>
      <c r="BG143" s="176">
        <f t="shared" si="16"/>
        <v>0</v>
      </c>
      <c r="BH143" s="176">
        <f t="shared" si="17"/>
        <v>0</v>
      </c>
      <c r="BI143" s="176">
        <f t="shared" si="18"/>
        <v>0</v>
      </c>
      <c r="BJ143" s="14" t="s">
        <v>85</v>
      </c>
      <c r="BK143" s="177">
        <f t="shared" si="19"/>
        <v>0</v>
      </c>
      <c r="BL143" s="14" t="s">
        <v>131</v>
      </c>
      <c r="BM143" s="175" t="s">
        <v>222</v>
      </c>
    </row>
    <row r="144" spans="1:65" s="2" customFormat="1" ht="21.75" customHeight="1">
      <c r="A144" s="29"/>
      <c r="B144" s="163"/>
      <c r="C144" s="164" t="s">
        <v>223</v>
      </c>
      <c r="D144" s="164" t="s">
        <v>127</v>
      </c>
      <c r="E144" s="165" t="s">
        <v>165</v>
      </c>
      <c r="F144" s="166" t="s">
        <v>166</v>
      </c>
      <c r="G144" s="167" t="s">
        <v>130</v>
      </c>
      <c r="H144" s="168">
        <v>382.13</v>
      </c>
      <c r="I144" s="169"/>
      <c r="J144" s="168">
        <f t="shared" si="10"/>
        <v>0</v>
      </c>
      <c r="K144" s="170"/>
      <c r="L144" s="30"/>
      <c r="M144" s="171" t="s">
        <v>1</v>
      </c>
      <c r="N144" s="172" t="s">
        <v>39</v>
      </c>
      <c r="O144" s="55"/>
      <c r="P144" s="173">
        <f t="shared" si="11"/>
        <v>0</v>
      </c>
      <c r="Q144" s="173">
        <v>0.15559000000000001</v>
      </c>
      <c r="R144" s="173">
        <f t="shared" si="12"/>
        <v>59.455606700000004</v>
      </c>
      <c r="S144" s="173">
        <v>0</v>
      </c>
      <c r="T144" s="174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5" t="s">
        <v>131</v>
      </c>
      <c r="AT144" s="175" t="s">
        <v>127</v>
      </c>
      <c r="AU144" s="175" t="s">
        <v>85</v>
      </c>
      <c r="AY144" s="14" t="s">
        <v>125</v>
      </c>
      <c r="BE144" s="176">
        <f t="shared" si="14"/>
        <v>0</v>
      </c>
      <c r="BF144" s="176">
        <f t="shared" si="15"/>
        <v>0</v>
      </c>
      <c r="BG144" s="176">
        <f t="shared" si="16"/>
        <v>0</v>
      </c>
      <c r="BH144" s="176">
        <f t="shared" si="17"/>
        <v>0</v>
      </c>
      <c r="BI144" s="176">
        <f t="shared" si="18"/>
        <v>0</v>
      </c>
      <c r="BJ144" s="14" t="s">
        <v>85</v>
      </c>
      <c r="BK144" s="177">
        <f t="shared" si="19"/>
        <v>0</v>
      </c>
      <c r="BL144" s="14" t="s">
        <v>131</v>
      </c>
      <c r="BM144" s="175" t="s">
        <v>224</v>
      </c>
    </row>
    <row r="145" spans="1:65" s="2" customFormat="1" ht="21.75" customHeight="1">
      <c r="A145" s="29"/>
      <c r="B145" s="163"/>
      <c r="C145" s="164" t="s">
        <v>225</v>
      </c>
      <c r="D145" s="164" t="s">
        <v>127</v>
      </c>
      <c r="E145" s="165" t="s">
        <v>226</v>
      </c>
      <c r="F145" s="166" t="s">
        <v>227</v>
      </c>
      <c r="G145" s="167" t="s">
        <v>130</v>
      </c>
      <c r="H145" s="168">
        <v>135.16999999999999</v>
      </c>
      <c r="I145" s="169"/>
      <c r="J145" s="168">
        <f t="shared" si="10"/>
        <v>0</v>
      </c>
      <c r="K145" s="170"/>
      <c r="L145" s="30"/>
      <c r="M145" s="171" t="s">
        <v>1</v>
      </c>
      <c r="N145" s="172" t="s">
        <v>39</v>
      </c>
      <c r="O145" s="55"/>
      <c r="P145" s="173">
        <f t="shared" si="11"/>
        <v>0</v>
      </c>
      <c r="Q145" s="173">
        <v>0.112</v>
      </c>
      <c r="R145" s="173">
        <f t="shared" si="12"/>
        <v>15.13904</v>
      </c>
      <c r="S145" s="173">
        <v>0</v>
      </c>
      <c r="T145" s="174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5" t="s">
        <v>131</v>
      </c>
      <c r="AT145" s="175" t="s">
        <v>127</v>
      </c>
      <c r="AU145" s="175" t="s">
        <v>85</v>
      </c>
      <c r="AY145" s="14" t="s">
        <v>125</v>
      </c>
      <c r="BE145" s="176">
        <f t="shared" si="14"/>
        <v>0</v>
      </c>
      <c r="BF145" s="176">
        <f t="shared" si="15"/>
        <v>0</v>
      </c>
      <c r="BG145" s="176">
        <f t="shared" si="16"/>
        <v>0</v>
      </c>
      <c r="BH145" s="176">
        <f t="shared" si="17"/>
        <v>0</v>
      </c>
      <c r="BI145" s="176">
        <f t="shared" si="18"/>
        <v>0</v>
      </c>
      <c r="BJ145" s="14" t="s">
        <v>85</v>
      </c>
      <c r="BK145" s="177">
        <f t="shared" si="19"/>
        <v>0</v>
      </c>
      <c r="BL145" s="14" t="s">
        <v>131</v>
      </c>
      <c r="BM145" s="175" t="s">
        <v>228</v>
      </c>
    </row>
    <row r="146" spans="1:65" s="2" customFormat="1" ht="21.75" customHeight="1">
      <c r="A146" s="29"/>
      <c r="B146" s="163"/>
      <c r="C146" s="183" t="s">
        <v>229</v>
      </c>
      <c r="D146" s="183" t="s">
        <v>210</v>
      </c>
      <c r="E146" s="184" t="s">
        <v>230</v>
      </c>
      <c r="F146" s="185" t="s">
        <v>231</v>
      </c>
      <c r="G146" s="186" t="s">
        <v>130</v>
      </c>
      <c r="H146" s="187">
        <v>136.52199999999999</v>
      </c>
      <c r="I146" s="188"/>
      <c r="J146" s="187">
        <f t="shared" si="10"/>
        <v>0</v>
      </c>
      <c r="K146" s="189"/>
      <c r="L146" s="190"/>
      <c r="M146" s="191" t="s">
        <v>1</v>
      </c>
      <c r="N146" s="192" t="s">
        <v>39</v>
      </c>
      <c r="O146" s="55"/>
      <c r="P146" s="173">
        <f t="shared" si="11"/>
        <v>0</v>
      </c>
      <c r="Q146" s="173">
        <v>0.11</v>
      </c>
      <c r="R146" s="173">
        <f t="shared" si="12"/>
        <v>15.01742</v>
      </c>
      <c r="S146" s="173">
        <v>0</v>
      </c>
      <c r="T146" s="174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5" t="s">
        <v>156</v>
      </c>
      <c r="AT146" s="175" t="s">
        <v>210</v>
      </c>
      <c r="AU146" s="175" t="s">
        <v>85</v>
      </c>
      <c r="AY146" s="14" t="s">
        <v>125</v>
      </c>
      <c r="BE146" s="176">
        <f t="shared" si="14"/>
        <v>0</v>
      </c>
      <c r="BF146" s="176">
        <f t="shared" si="15"/>
        <v>0</v>
      </c>
      <c r="BG146" s="176">
        <f t="shared" si="16"/>
        <v>0</v>
      </c>
      <c r="BH146" s="176">
        <f t="shared" si="17"/>
        <v>0</v>
      </c>
      <c r="BI146" s="176">
        <f t="shared" si="18"/>
        <v>0</v>
      </c>
      <c r="BJ146" s="14" t="s">
        <v>85</v>
      </c>
      <c r="BK146" s="177">
        <f t="shared" si="19"/>
        <v>0</v>
      </c>
      <c r="BL146" s="14" t="s">
        <v>131</v>
      </c>
      <c r="BM146" s="175" t="s">
        <v>232</v>
      </c>
    </row>
    <row r="147" spans="1:65" s="12" customFormat="1" ht="22.9" customHeight="1">
      <c r="B147" s="150"/>
      <c r="D147" s="151" t="s">
        <v>72</v>
      </c>
      <c r="E147" s="161" t="s">
        <v>160</v>
      </c>
      <c r="F147" s="161" t="s">
        <v>168</v>
      </c>
      <c r="I147" s="153"/>
      <c r="J147" s="162">
        <f>BK147</f>
        <v>0</v>
      </c>
      <c r="L147" s="150"/>
      <c r="M147" s="155"/>
      <c r="N147" s="156"/>
      <c r="O147" s="156"/>
      <c r="P147" s="157">
        <f>SUM(P148:P152)</f>
        <v>0</v>
      </c>
      <c r="Q147" s="156"/>
      <c r="R147" s="157">
        <f>SUM(R148:R152)</f>
        <v>47.389984229999996</v>
      </c>
      <c r="S147" s="156"/>
      <c r="T147" s="158">
        <f>SUM(T148:T152)</f>
        <v>0</v>
      </c>
      <c r="AR147" s="151" t="s">
        <v>80</v>
      </c>
      <c r="AT147" s="159" t="s">
        <v>72</v>
      </c>
      <c r="AU147" s="159" t="s">
        <v>80</v>
      </c>
      <c r="AY147" s="151" t="s">
        <v>125</v>
      </c>
      <c r="BK147" s="160">
        <f>SUM(BK148:BK152)</f>
        <v>0</v>
      </c>
    </row>
    <row r="148" spans="1:65" s="2" customFormat="1" ht="21.75" customHeight="1">
      <c r="A148" s="29"/>
      <c r="B148" s="163"/>
      <c r="C148" s="164" t="s">
        <v>233</v>
      </c>
      <c r="D148" s="164" t="s">
        <v>127</v>
      </c>
      <c r="E148" s="165" t="s">
        <v>234</v>
      </c>
      <c r="F148" s="166" t="s">
        <v>235</v>
      </c>
      <c r="G148" s="167" t="s">
        <v>236</v>
      </c>
      <c r="H148" s="168">
        <v>142.52000000000001</v>
      </c>
      <c r="I148" s="169"/>
      <c r="J148" s="168">
        <f>ROUND(I148*H148,3)</f>
        <v>0</v>
      </c>
      <c r="K148" s="170"/>
      <c r="L148" s="30"/>
      <c r="M148" s="171" t="s">
        <v>1</v>
      </c>
      <c r="N148" s="172" t="s">
        <v>39</v>
      </c>
      <c r="O148" s="55"/>
      <c r="P148" s="173">
        <f>O148*H148</f>
        <v>0</v>
      </c>
      <c r="Q148" s="173">
        <v>0.15112999999999999</v>
      </c>
      <c r="R148" s="173">
        <f>Q148*H148</f>
        <v>21.5390476</v>
      </c>
      <c r="S148" s="173">
        <v>0</v>
      </c>
      <c r="T148" s="174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5" t="s">
        <v>131</v>
      </c>
      <c r="AT148" s="175" t="s">
        <v>127</v>
      </c>
      <c r="AU148" s="175" t="s">
        <v>85</v>
      </c>
      <c r="AY148" s="14" t="s">
        <v>125</v>
      </c>
      <c r="BE148" s="176">
        <f>IF(N148="základná",J148,0)</f>
        <v>0</v>
      </c>
      <c r="BF148" s="176">
        <f>IF(N148="znížená",J148,0)</f>
        <v>0</v>
      </c>
      <c r="BG148" s="176">
        <f>IF(N148="zákl. prenesená",J148,0)</f>
        <v>0</v>
      </c>
      <c r="BH148" s="176">
        <f>IF(N148="zníž. prenesená",J148,0)</f>
        <v>0</v>
      </c>
      <c r="BI148" s="176">
        <f>IF(N148="nulová",J148,0)</f>
        <v>0</v>
      </c>
      <c r="BJ148" s="14" t="s">
        <v>85</v>
      </c>
      <c r="BK148" s="177">
        <f>ROUND(I148*H148,3)</f>
        <v>0</v>
      </c>
      <c r="BL148" s="14" t="s">
        <v>131</v>
      </c>
      <c r="BM148" s="175" t="s">
        <v>237</v>
      </c>
    </row>
    <row r="149" spans="1:65" s="2" customFormat="1" ht="21.75" customHeight="1">
      <c r="A149" s="29"/>
      <c r="B149" s="163"/>
      <c r="C149" s="183" t="s">
        <v>7</v>
      </c>
      <c r="D149" s="183" t="s">
        <v>210</v>
      </c>
      <c r="E149" s="184" t="s">
        <v>238</v>
      </c>
      <c r="F149" s="185" t="s">
        <v>239</v>
      </c>
      <c r="G149" s="186" t="s">
        <v>172</v>
      </c>
      <c r="H149" s="187">
        <v>143.94499999999999</v>
      </c>
      <c r="I149" s="188"/>
      <c r="J149" s="187">
        <f>ROUND(I149*H149,3)</f>
        <v>0</v>
      </c>
      <c r="K149" s="189"/>
      <c r="L149" s="190"/>
      <c r="M149" s="191" t="s">
        <v>1</v>
      </c>
      <c r="N149" s="192" t="s">
        <v>39</v>
      </c>
      <c r="O149" s="55"/>
      <c r="P149" s="173">
        <f>O149*H149</f>
        <v>0</v>
      </c>
      <c r="Q149" s="173">
        <v>4.8000000000000001E-2</v>
      </c>
      <c r="R149" s="173">
        <f>Q149*H149</f>
        <v>6.9093599999999995</v>
      </c>
      <c r="S149" s="173">
        <v>0</v>
      </c>
      <c r="T149" s="174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5" t="s">
        <v>156</v>
      </c>
      <c r="AT149" s="175" t="s">
        <v>210</v>
      </c>
      <c r="AU149" s="175" t="s">
        <v>85</v>
      </c>
      <c r="AY149" s="14" t="s">
        <v>125</v>
      </c>
      <c r="BE149" s="176">
        <f>IF(N149="základná",J149,0)</f>
        <v>0</v>
      </c>
      <c r="BF149" s="176">
        <f>IF(N149="znížená",J149,0)</f>
        <v>0</v>
      </c>
      <c r="BG149" s="176">
        <f>IF(N149="zákl. prenesená",J149,0)</f>
        <v>0</v>
      </c>
      <c r="BH149" s="176">
        <f>IF(N149="zníž. prenesená",J149,0)</f>
        <v>0</v>
      </c>
      <c r="BI149" s="176">
        <f>IF(N149="nulová",J149,0)</f>
        <v>0</v>
      </c>
      <c r="BJ149" s="14" t="s">
        <v>85</v>
      </c>
      <c r="BK149" s="177">
        <f>ROUND(I149*H149,3)</f>
        <v>0</v>
      </c>
      <c r="BL149" s="14" t="s">
        <v>131</v>
      </c>
      <c r="BM149" s="175" t="s">
        <v>240</v>
      </c>
    </row>
    <row r="150" spans="1:65" s="2" customFormat="1" ht="21.75" customHeight="1">
      <c r="A150" s="29"/>
      <c r="B150" s="163"/>
      <c r="C150" s="164" t="s">
        <v>241</v>
      </c>
      <c r="D150" s="164" t="s">
        <v>127</v>
      </c>
      <c r="E150" s="165" t="s">
        <v>242</v>
      </c>
      <c r="F150" s="166" t="s">
        <v>243</v>
      </c>
      <c r="G150" s="167" t="s">
        <v>135</v>
      </c>
      <c r="H150" s="168">
        <v>8.5510000000000002</v>
      </c>
      <c r="I150" s="169"/>
      <c r="J150" s="168">
        <f>ROUND(I150*H150,3)</f>
        <v>0</v>
      </c>
      <c r="K150" s="170"/>
      <c r="L150" s="30"/>
      <c r="M150" s="171" t="s">
        <v>1</v>
      </c>
      <c r="N150" s="172" t="s">
        <v>39</v>
      </c>
      <c r="O150" s="55"/>
      <c r="P150" s="173">
        <f>O150*H150</f>
        <v>0</v>
      </c>
      <c r="Q150" s="173">
        <v>2.2151299999999998</v>
      </c>
      <c r="R150" s="173">
        <f>Q150*H150</f>
        <v>18.94157663</v>
      </c>
      <c r="S150" s="173">
        <v>0</v>
      </c>
      <c r="T150" s="174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5" t="s">
        <v>131</v>
      </c>
      <c r="AT150" s="175" t="s">
        <v>127</v>
      </c>
      <c r="AU150" s="175" t="s">
        <v>85</v>
      </c>
      <c r="AY150" s="14" t="s">
        <v>125</v>
      </c>
      <c r="BE150" s="176">
        <f>IF(N150="základná",J150,0)</f>
        <v>0</v>
      </c>
      <c r="BF150" s="176">
        <f>IF(N150="znížená",J150,0)</f>
        <v>0</v>
      </c>
      <c r="BG150" s="176">
        <f>IF(N150="zákl. prenesená",J150,0)</f>
        <v>0</v>
      </c>
      <c r="BH150" s="176">
        <f>IF(N150="zníž. prenesená",J150,0)</f>
        <v>0</v>
      </c>
      <c r="BI150" s="176">
        <f>IF(N150="nulová",J150,0)</f>
        <v>0</v>
      </c>
      <c r="BJ150" s="14" t="s">
        <v>85</v>
      </c>
      <c r="BK150" s="177">
        <f>ROUND(I150*H150,3)</f>
        <v>0</v>
      </c>
      <c r="BL150" s="14" t="s">
        <v>131</v>
      </c>
      <c r="BM150" s="175" t="s">
        <v>244</v>
      </c>
    </row>
    <row r="151" spans="1:65" s="2" customFormat="1" ht="16.5" customHeight="1">
      <c r="A151" s="29"/>
      <c r="B151" s="163"/>
      <c r="C151" s="164" t="s">
        <v>245</v>
      </c>
      <c r="D151" s="164" t="s">
        <v>127</v>
      </c>
      <c r="E151" s="165" t="s">
        <v>179</v>
      </c>
      <c r="F151" s="166" t="s">
        <v>180</v>
      </c>
      <c r="G151" s="167" t="s">
        <v>181</v>
      </c>
      <c r="H151" s="168">
        <v>116.336</v>
      </c>
      <c r="I151" s="169"/>
      <c r="J151" s="168">
        <f>ROUND(I151*H151,3)</f>
        <v>0</v>
      </c>
      <c r="K151" s="170"/>
      <c r="L151" s="30"/>
      <c r="M151" s="171" t="s">
        <v>1</v>
      </c>
      <c r="N151" s="172" t="s">
        <v>39</v>
      </c>
      <c r="O151" s="55"/>
      <c r="P151" s="173">
        <f>O151*H151</f>
        <v>0</v>
      </c>
      <c r="Q151" s="173">
        <v>0</v>
      </c>
      <c r="R151" s="173">
        <f>Q151*H151</f>
        <v>0</v>
      </c>
      <c r="S151" s="173">
        <v>0</v>
      </c>
      <c r="T151" s="174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5" t="s">
        <v>131</v>
      </c>
      <c r="AT151" s="175" t="s">
        <v>127</v>
      </c>
      <c r="AU151" s="175" t="s">
        <v>85</v>
      </c>
      <c r="AY151" s="14" t="s">
        <v>125</v>
      </c>
      <c r="BE151" s="176">
        <f>IF(N151="základná",J151,0)</f>
        <v>0</v>
      </c>
      <c r="BF151" s="176">
        <f>IF(N151="znížená",J151,0)</f>
        <v>0</v>
      </c>
      <c r="BG151" s="176">
        <f>IF(N151="zákl. prenesená",J151,0)</f>
        <v>0</v>
      </c>
      <c r="BH151" s="176">
        <f>IF(N151="zníž. prenesená",J151,0)</f>
        <v>0</v>
      </c>
      <c r="BI151" s="176">
        <f>IF(N151="nulová",J151,0)</f>
        <v>0</v>
      </c>
      <c r="BJ151" s="14" t="s">
        <v>85</v>
      </c>
      <c r="BK151" s="177">
        <f>ROUND(I151*H151,3)</f>
        <v>0</v>
      </c>
      <c r="BL151" s="14" t="s">
        <v>131</v>
      </c>
      <c r="BM151" s="175" t="s">
        <v>246</v>
      </c>
    </row>
    <row r="152" spans="1:65" s="2" customFormat="1" ht="21.75" customHeight="1">
      <c r="A152" s="29"/>
      <c r="B152" s="163"/>
      <c r="C152" s="164" t="s">
        <v>247</v>
      </c>
      <c r="D152" s="164" t="s">
        <v>127</v>
      </c>
      <c r="E152" s="165" t="s">
        <v>184</v>
      </c>
      <c r="F152" s="166" t="s">
        <v>185</v>
      </c>
      <c r="G152" s="167" t="s">
        <v>181</v>
      </c>
      <c r="H152" s="168">
        <v>116.336</v>
      </c>
      <c r="I152" s="169"/>
      <c r="J152" s="168">
        <f>ROUND(I152*H152,3)</f>
        <v>0</v>
      </c>
      <c r="K152" s="170"/>
      <c r="L152" s="30"/>
      <c r="M152" s="171" t="s">
        <v>1</v>
      </c>
      <c r="N152" s="172" t="s">
        <v>39</v>
      </c>
      <c r="O152" s="55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5" t="s">
        <v>131</v>
      </c>
      <c r="AT152" s="175" t="s">
        <v>127</v>
      </c>
      <c r="AU152" s="175" t="s">
        <v>85</v>
      </c>
      <c r="AY152" s="14" t="s">
        <v>125</v>
      </c>
      <c r="BE152" s="176">
        <f>IF(N152="základná",J152,0)</f>
        <v>0</v>
      </c>
      <c r="BF152" s="176">
        <f>IF(N152="znížená",J152,0)</f>
        <v>0</v>
      </c>
      <c r="BG152" s="176">
        <f>IF(N152="zákl. prenesená",J152,0)</f>
        <v>0</v>
      </c>
      <c r="BH152" s="176">
        <f>IF(N152="zníž. prenesená",J152,0)</f>
        <v>0</v>
      </c>
      <c r="BI152" s="176">
        <f>IF(N152="nulová",J152,0)</f>
        <v>0</v>
      </c>
      <c r="BJ152" s="14" t="s">
        <v>85</v>
      </c>
      <c r="BK152" s="177">
        <f>ROUND(I152*H152,3)</f>
        <v>0</v>
      </c>
      <c r="BL152" s="14" t="s">
        <v>131</v>
      </c>
      <c r="BM152" s="175" t="s">
        <v>248</v>
      </c>
    </row>
    <row r="153" spans="1:65" s="12" customFormat="1" ht="22.9" customHeight="1">
      <c r="B153" s="150"/>
      <c r="D153" s="151" t="s">
        <v>72</v>
      </c>
      <c r="E153" s="161" t="s">
        <v>187</v>
      </c>
      <c r="F153" s="161" t="s">
        <v>188</v>
      </c>
      <c r="I153" s="153"/>
      <c r="J153" s="162">
        <f>BK153</f>
        <v>0</v>
      </c>
      <c r="L153" s="150"/>
      <c r="M153" s="155"/>
      <c r="N153" s="156"/>
      <c r="O153" s="156"/>
      <c r="P153" s="157">
        <f>P154</f>
        <v>0</v>
      </c>
      <c r="Q153" s="156"/>
      <c r="R153" s="157">
        <f>R154</f>
        <v>0</v>
      </c>
      <c r="S153" s="156"/>
      <c r="T153" s="158">
        <f>T154</f>
        <v>0</v>
      </c>
      <c r="AR153" s="151" t="s">
        <v>80</v>
      </c>
      <c r="AT153" s="159" t="s">
        <v>72</v>
      </c>
      <c r="AU153" s="159" t="s">
        <v>80</v>
      </c>
      <c r="AY153" s="151" t="s">
        <v>125</v>
      </c>
      <c r="BK153" s="160">
        <f>BK154</f>
        <v>0</v>
      </c>
    </row>
    <row r="154" spans="1:65" s="2" customFormat="1" ht="21.75" customHeight="1">
      <c r="A154" s="29"/>
      <c r="B154" s="163"/>
      <c r="C154" s="164" t="s">
        <v>249</v>
      </c>
      <c r="D154" s="164" t="s">
        <v>127</v>
      </c>
      <c r="E154" s="165" t="s">
        <v>190</v>
      </c>
      <c r="F154" s="166" t="s">
        <v>191</v>
      </c>
      <c r="G154" s="167" t="s">
        <v>181</v>
      </c>
      <c r="H154" s="168">
        <v>438.62400000000002</v>
      </c>
      <c r="I154" s="169"/>
      <c r="J154" s="168">
        <f>ROUND(I154*H154,3)</f>
        <v>0</v>
      </c>
      <c r="K154" s="170"/>
      <c r="L154" s="30"/>
      <c r="M154" s="178" t="s">
        <v>1</v>
      </c>
      <c r="N154" s="179" t="s">
        <v>39</v>
      </c>
      <c r="O154" s="180"/>
      <c r="P154" s="181">
        <f>O154*H154</f>
        <v>0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5" t="s">
        <v>131</v>
      </c>
      <c r="AT154" s="175" t="s">
        <v>127</v>
      </c>
      <c r="AU154" s="175" t="s">
        <v>85</v>
      </c>
      <c r="AY154" s="14" t="s">
        <v>125</v>
      </c>
      <c r="BE154" s="176">
        <f>IF(N154="základná",J154,0)</f>
        <v>0</v>
      </c>
      <c r="BF154" s="176">
        <f>IF(N154="znížená",J154,0)</f>
        <v>0</v>
      </c>
      <c r="BG154" s="176">
        <f>IF(N154="zákl. prenesená",J154,0)</f>
        <v>0</v>
      </c>
      <c r="BH154" s="176">
        <f>IF(N154="zníž. prenesená",J154,0)</f>
        <v>0</v>
      </c>
      <c r="BI154" s="176">
        <f>IF(N154="nulová",J154,0)</f>
        <v>0</v>
      </c>
      <c r="BJ154" s="14" t="s">
        <v>85</v>
      </c>
      <c r="BK154" s="177">
        <f>ROUND(I154*H154,3)</f>
        <v>0</v>
      </c>
      <c r="BL154" s="14" t="s">
        <v>131</v>
      </c>
      <c r="BM154" s="175" t="s">
        <v>250</v>
      </c>
    </row>
    <row r="155" spans="1:65" s="2" customFormat="1" ht="6.95" customHeight="1">
      <c r="A155" s="29"/>
      <c r="B155" s="44"/>
      <c r="C155" s="45"/>
      <c r="D155" s="45"/>
      <c r="E155" s="45"/>
      <c r="F155" s="45"/>
      <c r="G155" s="45"/>
      <c r="H155" s="45"/>
      <c r="I155" s="122"/>
      <c r="J155" s="45"/>
      <c r="K155" s="45"/>
      <c r="L155" s="30"/>
      <c r="M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</row>
  </sheetData>
  <autoFilter ref="C124:K154" xr:uid="{00000000-0009-0000-0000-000002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Ulica Veterná</vt:lpstr>
      <vt:lpstr>Ulica Pestovateľská</vt:lpstr>
      <vt:lpstr>'Rekapitulácia stavby'!Názvy_tlače</vt:lpstr>
      <vt:lpstr>'Ulica Pestovateľská'!Názvy_tlače</vt:lpstr>
      <vt:lpstr>'Ulica Veterná'!Názvy_tlače</vt:lpstr>
      <vt:lpstr>'Rekapitulácia stavby'!Oblasť_tlače</vt:lpstr>
      <vt:lpstr>'Ulica Pestovateľská'!Oblasť_tlače</vt:lpstr>
      <vt:lpstr>'Ulica Veterná'!Oblasť_tlače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Bazsalovics</dc:creator>
  <cp:lastModifiedBy>OUTOMASOV</cp:lastModifiedBy>
  <cp:lastPrinted>2020-03-12T21:35:17Z</cp:lastPrinted>
  <dcterms:created xsi:type="dcterms:W3CDTF">2020-03-12T08:03:49Z</dcterms:created>
  <dcterms:modified xsi:type="dcterms:W3CDTF">2020-03-13T06:34:26Z</dcterms:modified>
</cp:coreProperties>
</file>